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0"/>
  </bookViews>
  <sheets>
    <sheet name="Источники" sheetId="1" r:id="rId1"/>
    <sheet name="доходы " sheetId="2" r:id="rId2"/>
    <sheet name="расходы" sheetId="3" r:id="rId3"/>
  </sheets>
  <definedNames/>
  <calcPr fullCalcOnLoad="1"/>
</workbook>
</file>

<file path=xl/sharedStrings.xml><?xml version="1.0" encoding="utf-8"?>
<sst xmlns="http://schemas.openxmlformats.org/spreadsheetml/2006/main" count="614" uniqueCount="475">
  <si>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</si>
  <si>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</si>
  <si>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</si>
  <si>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</si>
  <si>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</si>
  <si>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</si>
  <si>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</si>
  <si>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</si>
  <si>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Код</t>
  </si>
  <si>
    <t>стро-</t>
  </si>
  <si>
    <t>ки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</si>
  <si>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</si>
  <si>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</si>
  <si>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</si>
  <si>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</si>
  <si>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</si>
  <si>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</si>
  <si>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</si>
  <si>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</si>
  <si>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</si>
  <si>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</si>
  <si>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</si>
  <si>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</si>
  <si>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</si>
  <si>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</si>
  <si>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</si>
  <si>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</si>
  <si>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</si>
  <si>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</si>
  <si>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</si>
  <si>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по бюджетной </t>
  </si>
  <si>
    <t>классификации</t>
  </si>
  <si>
    <t>по бюджетной</t>
  </si>
  <si>
    <t xml:space="preserve">Код дохода </t>
  </si>
  <si>
    <t>Наименование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</si>
  <si>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</si>
  <si>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</si>
  <si>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</si>
  <si>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</si>
  <si>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</si>
  <si>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</si>
  <si>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</si>
  <si>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</si>
  <si>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</si>
  <si>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</si>
  <si>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</si>
  <si>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</si>
  <si>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</si>
  <si>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</si>
  <si>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</si>
  <si>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</si>
  <si>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</si>
  <si>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</si>
  <si>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</si>
  <si>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</si>
  <si>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</si>
  <si>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</si>
  <si>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</si>
  <si>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</si>
  <si>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</si>
  <si>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</si>
  <si>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</si>
  <si>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</si>
  <si>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</si>
  <si>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</si>
  <si>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</si>
  <si>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</si>
  <si>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</si>
  <si>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</si>
  <si>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</si>
  <si>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</si>
  <si>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</si>
  <si>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</si>
  <si>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</si>
  <si>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</si>
  <si>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</si>
  <si>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</si>
  <si>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</si>
  <si>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</si>
  <si>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</si>
  <si>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</si>
  <si>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</si>
  <si>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</si>
  <si>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</si>
  <si>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</si>
  <si>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</si>
  <si>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</si>
  <si>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</si>
  <si>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</si>
  <si>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</si>
  <si>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</si>
  <si>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</si>
  <si>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</si>
  <si>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</si>
  <si>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</si>
  <si>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182  1  01  02000  01  0000  110</t>
  </si>
  <si>
    <t>182  1  01  02010  01  0000  110</t>
  </si>
  <si>
    <t>182  1  01  02020  01  0000  110</t>
  </si>
  <si>
    <t>182  1  01  02030  01  0000  110</t>
  </si>
  <si>
    <t>182  1  05  01000  00  0000  110</t>
  </si>
  <si>
    <t>182  1  05  01010  01  0000  110</t>
  </si>
  <si>
    <t>182  1  05  01011  01  0000  110</t>
  </si>
  <si>
    <t>182  1  05  01020  01  0000  110</t>
  </si>
  <si>
    <t>182  1  05  01021  01  0000  110</t>
  </si>
  <si>
    <t>182  1  05  03000  01  0000  110</t>
  </si>
  <si>
    <t>182  1  05  03010  01  0000  110</t>
  </si>
  <si>
    <t>182  1  06  01000  00  0000  110</t>
  </si>
  <si>
    <t>182  1  06  01030  10  0000  110</t>
  </si>
  <si>
    <t>182  1  06  06000  00  0000  110</t>
  </si>
  <si>
    <t>182  1  06  06010  00  0000  110</t>
  </si>
  <si>
    <t>182  1  06  06013  10  0000  110</t>
  </si>
  <si>
    <t>182  1  06  06020  00  0000  110</t>
  </si>
  <si>
    <t>182  1  06  06023  10  0000  110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</si>
  <si>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</si>
  <si>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</si>
  <si>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</si>
  <si>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</si>
  <si>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</si>
  <si>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</si>
  <si>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</si>
  <si>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</si>
  <si>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</si>
  <si>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951  1  11  05020  00  0000  120</t>
  </si>
  <si>
    <t>951  1  11  05025  10  0000  120</t>
  </si>
  <si>
    <t>902  1  14  00000  00  0000  000</t>
  </si>
  <si>
    <t>902  1  14  06000  00  0000  430</t>
  </si>
  <si>
    <t>902  1  14  06010  00  0000  430</t>
  </si>
  <si>
    <t>902  1  14  06013  10  0000  430</t>
  </si>
  <si>
    <t>1  17  00000  00  0000  000</t>
  </si>
  <si>
    <t>951  1  17  01000  00  0000  180</t>
  </si>
  <si>
    <t>951  1  17  01050  10  0000  180</t>
  </si>
  <si>
    <t>951  2  02  00000  00  0000  000</t>
  </si>
  <si>
    <t xml:space="preserve"> 2  00  00000  00  0000  000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</si>
  <si>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</si>
  <si>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</si>
  <si>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</si>
  <si>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</si>
  <si>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</si>
  <si>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</si>
  <si>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</si>
  <si>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</si>
  <si>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</si>
  <si>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</si>
  <si>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</si>
  <si>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</si>
  <si>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</si>
  <si>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</si>
  <si>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</si>
  <si>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</si>
  <si>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</si>
  <si>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</si>
  <si>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</si>
  <si>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</si>
  <si>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</si>
  <si>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</si>
  <si>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951 0102 0020300 000 000</t>
  </si>
  <si>
    <t>951 0102 0020300 121 210</t>
  </si>
  <si>
    <t>951 0102 0020300 121 000</t>
  </si>
  <si>
    <t>951 0102 0020300 121 211</t>
  </si>
  <si>
    <t>951 0102 0020300 121 213</t>
  </si>
  <si>
    <t>951 0102 0020300 122 000</t>
  </si>
  <si>
    <t>951 0102 0020300 122 210</t>
  </si>
  <si>
    <t>951 0102 0020300 122 212</t>
  </si>
  <si>
    <t>951 0104 0000000 000 000</t>
  </si>
  <si>
    <t>951 0104 0020400 000 000</t>
  </si>
  <si>
    <t>951 0104 0020400 121 000</t>
  </si>
  <si>
    <t>951 0104 0020400 121 210</t>
  </si>
  <si>
    <t>951 0104 0020400 121 211</t>
  </si>
  <si>
    <t>951 0104 0020400 122 000</t>
  </si>
  <si>
    <t xml:space="preserve">951 0104 0020400 122 210 </t>
  </si>
  <si>
    <t>951 0104 0020400 122 212</t>
  </si>
  <si>
    <t>951 0104 0020400 242 220</t>
  </si>
  <si>
    <t>951 0104 0020400 242 221</t>
  </si>
  <si>
    <t>951 0104 0020400 244 000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</si>
  <si>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</si>
  <si>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</si>
  <si>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</si>
  <si>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</si>
  <si>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</si>
  <si>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951 0104 5210215 000 000</t>
  </si>
  <si>
    <t>951 0104 5210215 244 300</t>
  </si>
  <si>
    <t>951 0104 5210215 244 340</t>
  </si>
  <si>
    <t>951 0104 0020400 852 000</t>
  </si>
  <si>
    <t>951 0104 0020400 852 290</t>
  </si>
  <si>
    <t>951 0113 0000000 000 000</t>
  </si>
  <si>
    <t>951 0113 0920300 000 000</t>
  </si>
  <si>
    <t>951 0200 0000000 000 000</t>
  </si>
  <si>
    <t>951 0203 0000000 000 000</t>
  </si>
  <si>
    <t>951 0203 0013600 000 000</t>
  </si>
  <si>
    <t>951 0203 0013600 121 000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</si>
  <si>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</si>
  <si>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</si>
  <si>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</si>
  <si>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</si>
  <si>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</si>
  <si>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951 0309 7951900 000 000</t>
  </si>
  <si>
    <t>951 0309 7951900 244 220</t>
  </si>
  <si>
    <t>951 0309 7951900 244 000</t>
  </si>
  <si>
    <t>951 0400 0000000 000 000</t>
  </si>
  <si>
    <t>951 0409 0000000 000 000</t>
  </si>
  <si>
    <t>951 0409 7950320 000 000</t>
  </si>
  <si>
    <t>951 0409 7950320 244 000</t>
  </si>
  <si>
    <t>951 0409 7950320 244 220</t>
  </si>
  <si>
    <t>951 0409 7950320 244 225</t>
  </si>
  <si>
    <t>951 0500 0000000 000 000</t>
  </si>
  <si>
    <t>951 0503 0000000 000 000</t>
  </si>
  <si>
    <t>951 0503 7950310 000 000</t>
  </si>
  <si>
    <t>951 0503 7950310 244 000</t>
  </si>
  <si>
    <t>951 0503 7950310 244 223</t>
  </si>
  <si>
    <t>951 0503 7950310 244 225</t>
  </si>
  <si>
    <t>951 0800 0000000 000 000</t>
  </si>
  <si>
    <t>951 0801 0000000 000 000</t>
  </si>
  <si>
    <t>951 0801 7951601 000 000</t>
  </si>
  <si>
    <t>951 0801 7951601 611 000</t>
  </si>
  <si>
    <t>951 0801 7951601 611 240</t>
  </si>
  <si>
    <t>951 0801 7951601 611 241</t>
  </si>
  <si>
    <t>951 0801 7951602 000 000</t>
  </si>
  <si>
    <t>951 0801 7951602 611 000</t>
  </si>
  <si>
    <t xml:space="preserve">951 0801 7951602 611 240 </t>
  </si>
  <si>
    <t>951 0801 7951602 611 241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</si>
  <si>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</si>
  <si>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</si>
  <si>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</si>
  <si>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</si>
  <si>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951 0104 0020400 121 213</t>
  </si>
  <si>
    <t>951 0104 0020400 242 000</t>
  </si>
  <si>
    <t>Оплата работ, услуг</t>
  </si>
  <si>
    <t>951 0104 5210215 244 000</t>
  </si>
  <si>
    <t>951 0503 7950310 244 220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</si>
  <si>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</si>
  <si>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</si>
  <si>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</si>
  <si>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</si>
  <si>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</si>
  <si>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</si>
  <si>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</si>
  <si>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</si>
  <si>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</si>
  <si>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</si>
  <si>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</si>
  <si>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</si>
  <si>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</si>
  <si>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</si>
  <si>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</si>
  <si>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Целевые программы муниципальных образований</t>
  </si>
  <si>
    <t>Прочая закупка товаров, работ и услуг для государственных (муниципальных) нужд</t>
  </si>
  <si>
    <t>951 0102 0020000 000 000</t>
  </si>
  <si>
    <t>951 0104 0020000 000 000</t>
  </si>
  <si>
    <t>951 0104 5210000 000 000</t>
  </si>
  <si>
    <t>951 0104 5210200 000 000</t>
  </si>
  <si>
    <t>951 0203 0010000 000 000</t>
  </si>
  <si>
    <t>951 0309 7950000 000 000</t>
  </si>
  <si>
    <t>951 0409 7950000 000 000</t>
  </si>
  <si>
    <t>951 0503 7950000 000 000</t>
  </si>
  <si>
    <t>951 0801 7950000 000 000</t>
  </si>
  <si>
    <t>951 0801 7951600 000 000</t>
  </si>
  <si>
    <t>951 0503 7950300 000 000</t>
  </si>
  <si>
    <t>Фонд оплаты труда и страховые взносы</t>
  </si>
  <si>
    <t>Иные выплаты персоналу, за исключением фонда оплаты труда</t>
  </si>
  <si>
    <t>Закупки товаров, работ, услуг в сфере информационно-коммуникационных технологий</t>
  </si>
  <si>
    <t>Уплата прочих 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</si>
  <si>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</si>
  <si>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</si>
  <si>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</si>
  <si>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</si>
  <si>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</si>
  <si>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</si>
  <si>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</si>
  <si>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</si>
  <si>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Другие общегосударственные вопросы</t>
  </si>
  <si>
    <t>Выполнение других обязательств государства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</si>
  <si>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</si>
  <si>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</si>
  <si>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</si>
  <si>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</si>
  <si>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</si>
  <si>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Региональные целевые программы</t>
  </si>
  <si>
    <t>951 0409 7950300 000 000</t>
  </si>
  <si>
    <t>Подпрограмма "Мероприятия по содержанию автомобильных дорог общего пользования и инженерных сооружений на них в границах поселений в рамках благоустройства"</t>
  </si>
  <si>
    <t>Благоустройство</t>
  </si>
  <si>
    <t>Подпрограмма "Мероприятия по обслуживанию сетей наружного освещения"</t>
  </si>
  <si>
    <t xml:space="preserve">Культура   </t>
  </si>
  <si>
    <t>Финансовое обеспечение выполнения муниципального задания сельскими домами культуры</t>
  </si>
  <si>
    <t>Финансовое обеспечение выполнения муниципального задания сельскими библиотеками</t>
  </si>
  <si>
    <t>-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</si>
  <si>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ЛОЗНОВСКОГО СЕЛЬСКОГО ПОСЕЛЕНИЯ</t>
    </r>
  </si>
  <si>
    <t>БЮДЖЕТ ЛОЗНОВСКОГО СЕЛЬСКОГО ПОСЕЛЕНИЯ ЦИМЛЯНСКОГО РАЙОНА</t>
  </si>
  <si>
    <t>182  1  05  03020  01  0000  110</t>
  </si>
  <si>
    <t>Пени по единому сельскохозяйственному налогу</t>
  </si>
  <si>
    <t>Администрация Лозновского сельского поселения</t>
  </si>
  <si>
    <t>951 0104 0020400 244 223</t>
  </si>
  <si>
    <t>Социальное обеспечение</t>
  </si>
  <si>
    <t>951 1000 0000000 000 000</t>
  </si>
  <si>
    <t>Пенсионное обеспечение</t>
  </si>
  <si>
    <t>951 1001 0000000 000 000</t>
  </si>
  <si>
    <t>Доплаты к пенсиям, дополнительное пенсионное обеспечение</t>
  </si>
  <si>
    <t>951 1001 4910000 000 000</t>
  </si>
  <si>
    <t>Доплаты к пенсиям государственных служащих субъектов Российской Федерации и муниципальных служащих</t>
  </si>
  <si>
    <t>951 1001 4910100 000 000</t>
  </si>
  <si>
    <t>951 1001 4910100 005 000</t>
  </si>
  <si>
    <t>Пенсии, выплачиваемые организациям сектора государственного управления</t>
  </si>
  <si>
    <t>951 1001 4910100 005 263</t>
  </si>
  <si>
    <t>Долгосрочная целевая программа "Развитие культуры Лозновского сельского поселения на 2011-2014 гг."</t>
  </si>
  <si>
    <t>951 0503 7950330 244 225</t>
  </si>
  <si>
    <t>951 0503 7950340 244 225</t>
  </si>
  <si>
    <t>951 0104 0020400 244 310</t>
  </si>
  <si>
    <t>Увеличение стоимости основных запасов</t>
  </si>
  <si>
    <t>951  1  11  05035  10  0000  120</t>
  </si>
  <si>
    <t>951  2  02  01000  00  0000  151</t>
  </si>
  <si>
    <t>Дотации бюджетам субъектов Российской Федерации и мкниципальных образований</t>
  </si>
  <si>
    <t>951  2  02  01001  00  0000  151</t>
  </si>
  <si>
    <t>Дотации на выравнивание бюджетной обеспеченности</t>
  </si>
  <si>
    <t>951  2  02  01001  10  0000  151</t>
  </si>
  <si>
    <t>Дотации бюджетам поселений на выравнивание бюджетной обеспеченности</t>
  </si>
  <si>
    <t>Уплата налогов, сборов и иных платежей</t>
  </si>
  <si>
    <t>951 0113 0920300 850 000</t>
  </si>
  <si>
    <t>951 0113 0920300 851 290</t>
  </si>
  <si>
    <t>Расходы на информирование населения, через средства массовой информации, публикация нормативных актов</t>
  </si>
  <si>
    <t>951 0113 0920313 244 226</t>
  </si>
  <si>
    <t>Долгосрочная целевая программа "Оформление муниципального имущества Лозновского сельского поселения на 2011-2015гг."</t>
  </si>
  <si>
    <t>951 0113 7950000 000 000</t>
  </si>
  <si>
    <t>951 0113 7950500 244 226</t>
  </si>
  <si>
    <t>951 0113 7951800 000 000</t>
  </si>
  <si>
    <t>Муниципальная Долгосрочная целевая программа "Противодействие коррупции в  Лозновском сельском поселении на 2013-2015гг."</t>
  </si>
  <si>
    <t>951 0113 7951800 244 000</t>
  </si>
  <si>
    <t>951 0113 0920313 244 000</t>
  </si>
  <si>
    <t>951 0113 795050 000 000</t>
  </si>
  <si>
    <t>Долгосрочная целевая программа "Пожарная безопасность и защита населения и территорий Лозновского сельского поселения Цимлянского района Ростовской области от чрезвычайных ситуаций на 2011-2015 годы"</t>
  </si>
  <si>
    <t>Областная долгосрочная целевая программа "Развитие сети автомобильных дорог общего пользования в Ростовской области" на 2010-2014 годы"</t>
  </si>
  <si>
    <t>Долгосрочная целевая программа "Благоустройство территории муниципального образования "Лозновское сельское поселение" на 2011-2015 годы"</t>
  </si>
  <si>
    <t>951 0503 7950330 244 000</t>
  </si>
  <si>
    <t>951 0503 7950330 000 000</t>
  </si>
  <si>
    <t>Подпрограмма "Мероприятия по содержанию мест захоронения</t>
  </si>
  <si>
    <t>Подпрограмма "Прочие мероприятия по благоустройству поселения"</t>
  </si>
  <si>
    <t>951 0503 7950340 000 000</t>
  </si>
  <si>
    <t>951 0503 7950340 244 000</t>
  </si>
  <si>
    <t>951 0600 0000000 000 000</t>
  </si>
  <si>
    <t>Охрана окружающей среды</t>
  </si>
  <si>
    <t>Другие вопросы в области охраны окружающей среды</t>
  </si>
  <si>
    <t>Муниципальная Долгосрочная целевая программа "Комплексные меры противодействия злоупотреблению наркотиками и их незаконному обороту в муниципальном образовании в  "Лозновское сельское поселение" на 2013-2015гг."</t>
  </si>
  <si>
    <t>951 0605 7950000 000 000</t>
  </si>
  <si>
    <t>951 0605 7952300 000 000</t>
  </si>
  <si>
    <t>951 0605 7952300 244 000</t>
  </si>
  <si>
    <t>951 0605 0000000 000 000</t>
  </si>
  <si>
    <t>951 0605 7952300 244 226</t>
  </si>
  <si>
    <t>Физическая культура и спорт</t>
  </si>
  <si>
    <t>Долгосрочная целевая программа "Развитие физической культуры и спорта на территории Лозновского сельского поселения на 2011-2015гг"</t>
  </si>
  <si>
    <t>951 1100 0000000 000 000</t>
  </si>
  <si>
    <t>951 1101 795170000 000 000</t>
  </si>
  <si>
    <t>951 1101 7950000 000 000</t>
  </si>
  <si>
    <t>951 1101 7951700 244 000</t>
  </si>
  <si>
    <t>951 1101 7951700 244 290</t>
  </si>
  <si>
    <t>951 0503 7950310 244 222</t>
  </si>
  <si>
    <t>Транспортные услуги</t>
  </si>
  <si>
    <t>951 01137950500 244 000</t>
  </si>
  <si>
    <t>951 0113 7950500 244 220</t>
  </si>
  <si>
    <t>951 0113 7951800 244 220</t>
  </si>
  <si>
    <t>951 0113 7951800 244 226</t>
  </si>
  <si>
    <t>951 0113 0920313 244 220</t>
  </si>
  <si>
    <t>951 0503 7950330 244 220</t>
  </si>
  <si>
    <t>951 0503 7950340 244 220</t>
  </si>
  <si>
    <t>951 0605 7952300 244 220</t>
  </si>
  <si>
    <t>951 0412 0000000 000 000</t>
  </si>
  <si>
    <t>Межбюджетные трансферты из бюджетов поселений буджету муниципального района и из бюджета муниципального района бюджетам поселений в соответствии с заключенными соглашениями</t>
  </si>
  <si>
    <t>951 0412 5210000 000 000</t>
  </si>
  <si>
    <t>951 0412 5210600 000 000</t>
  </si>
  <si>
    <t>Другие вопросы в области национальной экономики</t>
  </si>
  <si>
    <t>951 0412 5210600 540 000</t>
  </si>
  <si>
    <t>951 0412 5210600 540 251</t>
  </si>
  <si>
    <t>182  1  05  01050  01  0000  110</t>
  </si>
  <si>
    <t>951 0503 7950310 244 310</t>
  </si>
  <si>
    <t>951 0503 7950310 244 340</t>
  </si>
  <si>
    <t>Обслуживание государственного внутреннего и муниципального долга</t>
  </si>
  <si>
    <t>951 1301 0000000 000 000</t>
  </si>
  <si>
    <t>Процентные платежи по долговым обязательствам</t>
  </si>
  <si>
    <t>951 1301 0650000 000 000</t>
  </si>
  <si>
    <t>Процентные платежи по муници-пальному долгу</t>
  </si>
  <si>
    <t>951 1301 0650500 000 000</t>
  </si>
  <si>
    <t>Обслуживание муниципального долга</t>
  </si>
  <si>
    <t>951 1301 0650500 730 000</t>
  </si>
  <si>
    <t>Обслуживание внутреннего долга</t>
  </si>
  <si>
    <t>951 1301 0650500 730 231</t>
  </si>
  <si>
    <t>182  1  05  01012  01  0000  110</t>
  </si>
  <si>
    <t>951 0502 0000000 000 000</t>
  </si>
  <si>
    <t>951 0502 5220000 000 000</t>
  </si>
  <si>
    <t>951 0502 5224300 000 000</t>
  </si>
  <si>
    <t>951 0502 5224300 540 000</t>
  </si>
  <si>
    <t>Развитие водоснабжения, водоотведения и очистки сточных вод Ростовской области на 2012-2017 годы</t>
  </si>
  <si>
    <t>Коммунальное хозяйство</t>
  </si>
  <si>
    <t>951 0309 7951900 300 310</t>
  </si>
  <si>
    <t>Штрафы, санкции, возмещение ущерба</t>
  </si>
  <si>
    <t>Денежные взыскания (штрафы), установленные законами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</si>
  <si>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</si>
  <si>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951 0309 7951900 244 226</t>
  </si>
  <si>
    <t>951 0503 7950310 244 226</t>
  </si>
  <si>
    <t>951 0113 0920313 244 290</t>
  </si>
  <si>
    <t>951 0502 5224300 244 220</t>
  </si>
  <si>
    <t>951 0502 5224300 244 226</t>
  </si>
  <si>
    <t>60257833000</t>
  </si>
  <si>
    <t>Субсидии на возмещение предприятиям жилищно-коммунального хозяйства части платы граждан за жилое помещение и коммунальные услуги в объёме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</si>
  <si>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951 0502 5210102 810 242</t>
  </si>
  <si>
    <t xml:space="preserve">                                  3. Источники финансирования дефицита бюджета</t>
  </si>
  <si>
    <t xml:space="preserve">Код источника </t>
  </si>
  <si>
    <t>финансирования</t>
  </si>
  <si>
    <t xml:space="preserve">дефицита бюджета </t>
  </si>
  <si>
    <t>Источники финансирования дефицитов бюджетов - всего</t>
  </si>
  <si>
    <t>500</t>
  </si>
  <si>
    <t>000 90  00  00  00  00  0000  000</t>
  </si>
  <si>
    <t>Источники внутреннеого финансирования бюджета</t>
  </si>
  <si>
    <t>520</t>
  </si>
  <si>
    <t>Бюджетные кредиты от других бюджетов бюджетной системы Российской Федерации</t>
  </si>
  <si>
    <t>000 01 03 00 00 00 00 0000 000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</si>
  <si>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</si>
  <si>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</si>
  <si>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</si>
  <si>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</si>
  <si>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</si>
  <si>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000 01 03 00 00 00 00 0000 800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</si>
  <si>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 </t>
  </si>
  <si>
    <t>000 01 03 00 00 10 00 0000 810</t>
  </si>
  <si>
    <t>Изменение остатков средств на счетах по учету  средств бюджетов</t>
  </si>
  <si>
    <t>700</t>
  </si>
  <si>
    <t>000 01  05  00  00  00  0000  000</t>
  </si>
  <si>
    <t>Увеличение остатков средств бюджетов</t>
  </si>
  <si>
    <t>710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</si>
  <si>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</si>
  <si>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</si>
  <si>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</si>
  <si>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</si>
  <si>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</si>
  <si>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</si>
  <si>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</si>
  <si>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</si>
  <si>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720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</si>
  <si>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</si>
  <si>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</si>
  <si>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</si>
  <si>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</si>
  <si>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</si>
  <si>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</si>
  <si>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</si>
  <si>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Руководитель     __________________          М.Н.Чумак</t>
  </si>
  <si>
    <t xml:space="preserve">                                            (подпись)                      (расшифровка подписи)</t>
  </si>
  <si>
    <t>Руководитель финансово-   __________________         Е.Н.Родина</t>
  </si>
  <si>
    <t>экономической службы             (подпись)                              (расшифровка подписи)</t>
  </si>
  <si>
    <t>Главный бухгалтер ________________   О.А.Чернышова</t>
  </si>
  <si>
    <t xml:space="preserve">                                       (подпись)                (расшифровка подписи)</t>
  </si>
  <si>
    <t xml:space="preserve">                Форма 0503117  с.3</t>
  </si>
  <si>
    <t>951 0502 5224300 411 310</t>
  </si>
  <si>
    <t>951 0502 5224300 411 300</t>
  </si>
  <si>
    <t>951 0801 5220900 611 241</t>
  </si>
  <si>
    <t>Доходы от реализации иного имущества, находящегося в собственности поселений</t>
  </si>
  <si>
    <t>951 1 14 02000 00 000 000</t>
  </si>
  <si>
    <t>Доходы от реализации иного имущества, находящегося в собственности поселений(за исключением имущества бюджетных и автономных учреждений, а также имущества государственных муниципальных унитарных предприятий(в том числе казенных) в части реализации основных средств по указанному имуществу.</t>
  </si>
  <si>
    <t>951 1 14 02053 00 000 410</t>
  </si>
  <si>
    <t>951 1 14 02053 10 0000 410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</si>
  <si>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и бюджетных учреждений)</t>
  </si>
  <si>
    <t>951 1 14 060 25 00 0000 430</t>
  </si>
  <si>
    <t>951 1 14 060 25 10 0000 430</t>
  </si>
  <si>
    <t>01.12.2013</t>
  </si>
  <si>
    <t xml:space="preserve">                                                на  1 ЯНВАРЯ  2013  г.</t>
  </si>
  <si>
    <t xml:space="preserve">802 1 16  00000  00 0000 000 </t>
  </si>
  <si>
    <t>802  1  16  510400  20  0000  140</t>
  </si>
  <si>
    <t>802  1  16  510000  02  0000  140</t>
  </si>
  <si>
    <t>951 0113 0920300 831 290</t>
  </si>
  <si>
    <t>Прочая закупка товаров,работ и услуг для государственных (муниципальных) нужд</t>
  </si>
  <si>
    <t>Оплата работ,услуг</t>
  </si>
  <si>
    <t>Долгосрочная целевая программа "Комплексное развитие системы коммунальной инфраструктуры муниципального  образования Лозновское сельское поселение Цимлянского района Ростовской области на 2012-2017 годы"</t>
  </si>
  <si>
    <t>951 0502 7950900 244 000</t>
  </si>
  <si>
    <t>951 0502 7950900 000 000</t>
  </si>
  <si>
    <t>951 0502 7950000 000 00</t>
  </si>
  <si>
    <t>951 0502 7950900 244 220</t>
  </si>
  <si>
    <t>951 0502 7950900 244 226</t>
  </si>
  <si>
    <t>01  января  2014  г.</t>
  </si>
  <si>
    <t>Социальное обеспечение и иные выплаты населению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</si>
</sst>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_ ;[Red]\-0.00\ "/>
    <numFmt numFmtId="181" formatCode="[$-FC19]d\ mmmm\ yyyy\ &quot;г.&quot;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7" borderId="1" applyNumberFormat="0" applyAlignment="0" applyProtection="0"/>
    <xf numFmtId="0" fontId="21" fillId="15" borderId="2" applyNumberFormat="0" applyAlignment="0" applyProtection="0"/>
    <xf numFmtId="0" fontId="22" fillId="15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6" borderId="0" applyNumberFormat="0" applyBorder="0" applyAlignment="0" applyProtection="0"/>
  </cellStyleXfs>
  <cellXfs count="185">
    <xf numFmtId="0" fontId="0" fillId="0" borderId="0" xfId="0" applyAlignment="1">
      <alignment/>
    </xf>
    <xf numFmtId="49" fontId="6" fillId="15" borderId="0" xfId="0" applyNumberFormat="1" applyFont="1" applyFill="1" applyAlignment="1">
      <alignment/>
    </xf>
    <xf numFmtId="0" fontId="6" fillId="15" borderId="10" xfId="0" applyFont="1" applyFill="1" applyBorder="1" applyAlignment="1">
      <alignment horizontal="center"/>
    </xf>
    <xf numFmtId="49" fontId="6" fillId="15" borderId="10" xfId="0" applyNumberFormat="1" applyFont="1" applyFill="1" applyBorder="1" applyAlignment="1">
      <alignment horizontal="center" vertical="center"/>
    </xf>
    <xf numFmtId="49" fontId="6" fillId="15" borderId="11" xfId="0" applyNumberFormat="1" applyFont="1" applyFill="1" applyBorder="1" applyAlignment="1">
      <alignment horizontal="center" vertical="center"/>
    </xf>
    <xf numFmtId="4" fontId="6" fillId="15" borderId="12" xfId="0" applyNumberFormat="1" applyFont="1" applyFill="1" applyBorder="1" applyAlignment="1">
      <alignment horizontal="right"/>
    </xf>
    <xf numFmtId="4" fontId="6" fillId="15" borderId="13" xfId="0" applyNumberFormat="1" applyFont="1" applyFill="1" applyBorder="1" applyAlignment="1">
      <alignment horizontal="right"/>
    </xf>
    <xf numFmtId="49" fontId="6" fillId="15" borderId="0" xfId="0" applyNumberFormat="1" applyFont="1" applyFill="1" applyBorder="1" applyAlignment="1">
      <alignment horizontal="center"/>
    </xf>
    <xf numFmtId="0" fontId="5" fillId="15" borderId="0" xfId="0" applyFont="1" applyFill="1" applyAlignment="1">
      <alignment/>
    </xf>
    <xf numFmtId="0" fontId="6" fillId="15" borderId="0" xfId="0" applyFont="1" applyFill="1" applyAlignment="1">
      <alignment horizontal="left"/>
    </xf>
    <xf numFmtId="0" fontId="6" fillId="15" borderId="0" xfId="0" applyFont="1" applyFill="1" applyAlignment="1">
      <alignment horizontal="centerContinuous"/>
    </xf>
    <xf numFmtId="49" fontId="6" fillId="15" borderId="12" xfId="0" applyNumberFormat="1" applyFont="1" applyFill="1" applyBorder="1" applyAlignment="1">
      <alignment horizontal="center"/>
    </xf>
    <xf numFmtId="4" fontId="6" fillId="15" borderId="14" xfId="0" applyNumberFormat="1" applyFont="1" applyFill="1" applyBorder="1" applyAlignment="1">
      <alignment horizontal="right"/>
    </xf>
    <xf numFmtId="0" fontId="5" fillId="15" borderId="15" xfId="0" applyFont="1" applyFill="1" applyBorder="1" applyAlignment="1">
      <alignment horizontal="left"/>
    </xf>
    <xf numFmtId="0" fontId="6" fillId="15" borderId="16" xfId="0" applyFont="1" applyFill="1" applyBorder="1" applyAlignment="1">
      <alignment horizontal="center"/>
    </xf>
    <xf numFmtId="0" fontId="6" fillId="15" borderId="17" xfId="0" applyFont="1" applyFill="1" applyBorder="1" applyAlignment="1">
      <alignment horizontal="center" vertical="center"/>
    </xf>
    <xf numFmtId="0" fontId="6" fillId="15" borderId="11" xfId="0" applyFont="1" applyFill="1" applyBorder="1" applyAlignment="1">
      <alignment horizontal="center" vertical="center"/>
    </xf>
    <xf numFmtId="4" fontId="5" fillId="15" borderId="0" xfId="0" applyNumberFormat="1" applyFont="1" applyFill="1" applyAlignment="1">
      <alignment/>
    </xf>
    <xf numFmtId="0" fontId="6" fillId="15" borderId="18" xfId="0" applyFont="1" applyFill="1" applyBorder="1" applyAlignment="1">
      <alignment horizontal="left" wrapText="1"/>
    </xf>
    <xf numFmtId="0" fontId="8" fillId="15" borderId="0" xfId="0" applyFont="1" applyFill="1" applyAlignment="1">
      <alignment/>
    </xf>
    <xf numFmtId="0" fontId="6" fillId="15" borderId="0" xfId="0" applyFont="1" applyFill="1" applyBorder="1" applyAlignment="1">
      <alignment horizontal="left" wrapText="1"/>
    </xf>
    <xf numFmtId="0" fontId="6" fillId="15" borderId="19" xfId="0" applyFont="1" applyFill="1" applyBorder="1" applyAlignment="1">
      <alignment horizontal="center" wrapText="1"/>
    </xf>
    <xf numFmtId="49" fontId="6" fillId="15" borderId="20" xfId="0" applyNumberFormat="1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"/>
    </xf>
    <xf numFmtId="49" fontId="6" fillId="15" borderId="21" xfId="0" applyNumberFormat="1" applyFont="1" applyFill="1" applyBorder="1" applyAlignment="1">
      <alignment horizontal="centerContinuous"/>
    </xf>
    <xf numFmtId="49" fontId="6" fillId="15" borderId="22" xfId="0" applyNumberFormat="1" applyFont="1" applyFill="1" applyBorder="1" applyAlignment="1">
      <alignment horizontal="center"/>
    </xf>
    <xf numFmtId="49" fontId="6" fillId="15" borderId="23" xfId="0" applyNumberFormat="1" applyFont="1" applyFill="1" applyBorder="1" applyAlignment="1">
      <alignment horizontal="center"/>
    </xf>
    <xf numFmtId="0" fontId="6" fillId="15" borderId="0" xfId="0" applyFont="1" applyFill="1" applyAlignment="1">
      <alignment horizontal="left" wrapText="1"/>
    </xf>
    <xf numFmtId="0" fontId="6" fillId="15" borderId="0" xfId="0" applyFont="1" applyFill="1" applyAlignment="1">
      <alignment/>
    </xf>
    <xf numFmtId="49" fontId="6" fillId="15" borderId="22" xfId="0" applyNumberFormat="1" applyFont="1" applyFill="1" applyBorder="1" applyAlignment="1">
      <alignment horizontal="centerContinuous"/>
    </xf>
    <xf numFmtId="49" fontId="6" fillId="15" borderId="24" xfId="0" applyNumberFormat="1" applyFont="1" applyFill="1" applyBorder="1" applyAlignment="1">
      <alignment horizontal="centerContinuous"/>
    </xf>
    <xf numFmtId="49" fontId="6" fillId="15" borderId="0" xfId="0" applyNumberFormat="1" applyFont="1" applyFill="1" applyBorder="1" applyAlignment="1">
      <alignment horizontal="centerContinuous"/>
    </xf>
    <xf numFmtId="0" fontId="6" fillId="15" borderId="16" xfId="0" applyFont="1" applyFill="1" applyBorder="1" applyAlignment="1">
      <alignment horizontal="left"/>
    </xf>
    <xf numFmtId="0" fontId="6" fillId="15" borderId="0" xfId="0" applyFont="1" applyFill="1" applyAlignment="1">
      <alignment horizontal="center"/>
    </xf>
    <xf numFmtId="49" fontId="6" fillId="15" borderId="25" xfId="0" applyNumberFormat="1" applyFont="1" applyFill="1" applyBorder="1" applyAlignment="1">
      <alignment horizontal="center" vertical="center"/>
    </xf>
    <xf numFmtId="49" fontId="6" fillId="15" borderId="26" xfId="0" applyNumberFormat="1" applyFont="1" applyFill="1" applyBorder="1" applyAlignment="1">
      <alignment horizontal="left" wrapText="1"/>
    </xf>
    <xf numFmtId="0" fontId="6" fillId="15" borderId="27" xfId="0" applyFont="1" applyFill="1" applyBorder="1" applyAlignment="1">
      <alignment horizontal="left" wrapText="1"/>
    </xf>
    <xf numFmtId="49" fontId="6" fillId="15" borderId="27" xfId="0" applyNumberFormat="1" applyFont="1" applyFill="1" applyBorder="1" applyAlignment="1">
      <alignment horizontal="left" wrapText="1"/>
    </xf>
    <xf numFmtId="49" fontId="6" fillId="15" borderId="27" xfId="0" applyNumberFormat="1" applyFont="1" applyFill="1" applyBorder="1" applyAlignment="1">
      <alignment horizontal="center"/>
    </xf>
    <xf numFmtId="4" fontId="6" fillId="15" borderId="27" xfId="0" applyNumberFormat="1" applyFont="1" applyFill="1" applyBorder="1" applyAlignment="1">
      <alignment horizontal="center"/>
    </xf>
    <xf numFmtId="4" fontId="6" fillId="15" borderId="27" xfId="0" applyNumberFormat="1" applyFont="1" applyFill="1" applyBorder="1" applyAlignment="1">
      <alignment horizontal="right"/>
    </xf>
    <xf numFmtId="0" fontId="6" fillId="15" borderId="28" xfId="0" applyFont="1" applyFill="1" applyBorder="1" applyAlignment="1">
      <alignment horizontal="center"/>
    </xf>
    <xf numFmtId="0" fontId="5" fillId="18" borderId="0" xfId="0" applyFont="1" applyFill="1" applyAlignment="1">
      <alignment/>
    </xf>
    <xf numFmtId="49" fontId="6" fillId="15" borderId="29" xfId="0" applyNumberFormat="1" applyFont="1" applyFill="1" applyBorder="1" applyAlignment="1">
      <alignment horizontal="center" vertical="center"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 horizontal="centerContinuous"/>
    </xf>
    <xf numFmtId="0" fontId="7" fillId="15" borderId="0" xfId="0" applyFont="1" applyFill="1" applyBorder="1" applyAlignment="1">
      <alignment/>
    </xf>
    <xf numFmtId="0" fontId="6" fillId="15" borderId="15" xfId="0" applyFont="1" applyFill="1" applyBorder="1" applyAlignment="1">
      <alignment horizontal="left"/>
    </xf>
    <xf numFmtId="0" fontId="6" fillId="15" borderId="15" xfId="0" applyFont="1" applyFill="1" applyBorder="1" applyAlignment="1">
      <alignment/>
    </xf>
    <xf numFmtId="49" fontId="6" fillId="15" borderId="15" xfId="0" applyNumberFormat="1" applyFont="1" applyFill="1" applyBorder="1" applyAlignment="1">
      <alignment/>
    </xf>
    <xf numFmtId="0" fontId="6" fillId="15" borderId="15" xfId="0" applyFont="1" applyFill="1" applyBorder="1" applyAlignment="1">
      <alignment/>
    </xf>
    <xf numFmtId="0" fontId="4" fillId="0" borderId="27" xfId="0" applyNumberFormat="1" applyFont="1" applyBorder="1" applyAlignment="1">
      <alignment wrapText="1"/>
    </xf>
    <xf numFmtId="1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0" fontId="6" fillId="15" borderId="28" xfId="0" applyFont="1" applyFill="1" applyBorder="1" applyAlignment="1">
      <alignment horizontal="center" vertical="center"/>
    </xf>
    <xf numFmtId="49" fontId="6" fillId="15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4" fontId="4" fillId="15" borderId="27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6" fillId="0" borderId="27" xfId="0" applyNumberFormat="1" applyFont="1" applyFill="1" applyBorder="1" applyAlignment="1">
      <alignment horizontal="right"/>
    </xf>
    <xf numFmtId="0" fontId="5" fillId="15" borderId="15" xfId="0" applyFont="1" applyFill="1" applyBorder="1" applyAlignment="1">
      <alignment horizontal="center"/>
    </xf>
    <xf numFmtId="0" fontId="5" fillId="15" borderId="0" xfId="0" applyFont="1" applyFill="1" applyAlignment="1">
      <alignment horizontal="center"/>
    </xf>
    <xf numFmtId="0" fontId="9" fillId="15" borderId="0" xfId="0" applyFont="1" applyFill="1" applyBorder="1" applyAlignment="1">
      <alignment/>
    </xf>
    <xf numFmtId="4" fontId="6" fillId="15" borderId="20" xfId="0" applyNumberFormat="1" applyFont="1" applyFill="1" applyBorder="1" applyAlignment="1">
      <alignment horizontal="right"/>
    </xf>
    <xf numFmtId="4" fontId="6" fillId="0" borderId="30" xfId="0" applyNumberFormat="1" applyFont="1" applyFill="1" applyBorder="1" applyAlignment="1">
      <alignment horizontal="right"/>
    </xf>
    <xf numFmtId="0" fontId="6" fillId="19" borderId="27" xfId="0" applyFont="1" applyFill="1" applyBorder="1" applyAlignment="1">
      <alignment horizontal="left" wrapText="1"/>
    </xf>
    <xf numFmtId="49" fontId="6" fillId="19" borderId="27" xfId="0" applyNumberFormat="1" applyFont="1" applyFill="1" applyBorder="1" applyAlignment="1">
      <alignment horizontal="center"/>
    </xf>
    <xf numFmtId="4" fontId="6" fillId="19" borderId="27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left" wrapText="1"/>
    </xf>
    <xf numFmtId="49" fontId="6" fillId="0" borderId="27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6" fillId="19" borderId="27" xfId="0" applyNumberFormat="1" applyFont="1" applyFill="1" applyBorder="1" applyAlignment="1">
      <alignment horizontal="left" wrapText="1"/>
    </xf>
    <xf numFmtId="4" fontId="4" fillId="19" borderId="27" xfId="0" applyNumberFormat="1" applyFont="1" applyFill="1" applyBorder="1" applyAlignment="1">
      <alignment horizontal="right"/>
    </xf>
    <xf numFmtId="0" fontId="5" fillId="19" borderId="27" xfId="0" applyFont="1" applyFill="1" applyBorder="1" applyAlignment="1">
      <alignment horizontal="left"/>
    </xf>
    <xf numFmtId="49" fontId="6" fillId="0" borderId="27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5" fillId="0" borderId="27" xfId="0" applyFont="1" applyFill="1" applyBorder="1" applyAlignment="1">
      <alignment horizontal="left"/>
    </xf>
    <xf numFmtId="0" fontId="10" fillId="0" borderId="27" xfId="0" applyFont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49" fontId="6" fillId="20" borderId="27" xfId="0" applyNumberFormat="1" applyFont="1" applyFill="1" applyBorder="1" applyAlignment="1">
      <alignment horizontal="center"/>
    </xf>
    <xf numFmtId="4" fontId="6" fillId="20" borderId="27" xfId="0" applyNumberFormat="1" applyFont="1" applyFill="1" applyBorder="1" applyAlignment="1">
      <alignment horizontal="right"/>
    </xf>
    <xf numFmtId="0" fontId="10" fillId="0" borderId="27" xfId="0" applyFont="1" applyBorder="1" applyAlignment="1">
      <alignment horizontal="left" vertical="distributed" wrapText="1"/>
    </xf>
    <xf numFmtId="0" fontId="10" fillId="0" borderId="27" xfId="0" applyFont="1" applyBorder="1" applyAlignment="1">
      <alignment horizontal="left" vertical="distributed"/>
    </xf>
    <xf numFmtId="0" fontId="10" fillId="0" borderId="27" xfId="0" applyFont="1" applyBorder="1" applyAlignment="1">
      <alignment vertical="top" wrapText="1"/>
    </xf>
    <xf numFmtId="0" fontId="11" fillId="0" borderId="27" xfId="0" applyNumberFormat="1" applyFont="1" applyBorder="1" applyAlignment="1">
      <alignment horizontal="left" vertical="distributed"/>
    </xf>
    <xf numFmtId="0" fontId="11" fillId="15" borderId="0" xfId="0" applyFont="1" applyFill="1" applyAlignment="1">
      <alignment horizontal="left" wrapText="1"/>
    </xf>
    <xf numFmtId="0" fontId="11" fillId="15" borderId="15" xfId="0" applyFont="1" applyFill="1" applyBorder="1" applyAlignment="1">
      <alignment horizontal="left" wrapText="1"/>
    </xf>
    <xf numFmtId="0" fontId="11" fillId="15" borderId="16" xfId="0" applyFont="1" applyFill="1" applyBorder="1" applyAlignment="1">
      <alignment horizontal="left" wrapText="1"/>
    </xf>
    <xf numFmtId="0" fontId="11" fillId="15" borderId="31" xfId="0" applyFont="1" applyFill="1" applyBorder="1" applyAlignment="1">
      <alignment horizontal="left" wrapText="1"/>
    </xf>
    <xf numFmtId="0" fontId="10" fillId="0" borderId="27" xfId="0" applyNumberFormat="1" applyFont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0" fontId="11" fillId="15" borderId="0" xfId="0" applyFont="1" applyFill="1" applyBorder="1" applyAlignment="1">
      <alignment horizontal="left" wrapText="1"/>
    </xf>
    <xf numFmtId="0" fontId="11" fillId="15" borderId="32" xfId="0" applyFont="1" applyFill="1" applyBorder="1" applyAlignment="1">
      <alignment horizontal="left" wrapText="1"/>
    </xf>
    <xf numFmtId="0" fontId="10" fillId="0" borderId="27" xfId="0" applyFont="1" applyBorder="1" applyAlignment="1">
      <alignment/>
    </xf>
    <xf numFmtId="4" fontId="6" fillId="15" borderId="0" xfId="0" applyNumberFormat="1" applyFont="1" applyFill="1" applyAlignment="1">
      <alignment/>
    </xf>
    <xf numFmtId="4" fontId="5" fillId="15" borderId="15" xfId="0" applyNumberFormat="1" applyFont="1" applyFill="1" applyBorder="1" applyAlignment="1">
      <alignment/>
    </xf>
    <xf numFmtId="4" fontId="6" fillId="15" borderId="10" xfId="0" applyNumberFormat="1" applyFont="1" applyFill="1" applyBorder="1" applyAlignment="1">
      <alignment horizontal="center" vertical="center"/>
    </xf>
    <xf numFmtId="4" fontId="6" fillId="15" borderId="28" xfId="0" applyNumberFormat="1" applyFont="1" applyFill="1" applyBorder="1" applyAlignment="1">
      <alignment/>
    </xf>
    <xf numFmtId="4" fontId="6" fillId="15" borderId="10" xfId="0" applyNumberFormat="1" applyFont="1" applyFill="1" applyBorder="1" applyAlignment="1">
      <alignment horizontal="center"/>
    </xf>
    <xf numFmtId="4" fontId="6" fillId="15" borderId="28" xfId="0" applyNumberFormat="1" applyFont="1" applyFill="1" applyBorder="1" applyAlignment="1">
      <alignment horizontal="center" vertical="center"/>
    </xf>
    <xf numFmtId="4" fontId="6" fillId="15" borderId="0" xfId="0" applyNumberFormat="1" applyFont="1" applyFill="1" applyBorder="1" applyAlignment="1">
      <alignment horizontal="center"/>
    </xf>
    <xf numFmtId="0" fontId="10" fillId="19" borderId="27" xfId="0" applyFont="1" applyFill="1" applyBorder="1" applyAlignment="1">
      <alignment horizontal="left" wrapText="1"/>
    </xf>
    <xf numFmtId="0" fontId="4" fillId="19" borderId="27" xfId="0" applyNumberFormat="1" applyFont="1" applyFill="1" applyBorder="1" applyAlignment="1">
      <alignment wrapText="1"/>
    </xf>
    <xf numFmtId="1" fontId="4" fillId="19" borderId="27" xfId="0" applyNumberFormat="1" applyFont="1" applyFill="1" applyBorder="1" applyAlignment="1">
      <alignment horizontal="center"/>
    </xf>
    <xf numFmtId="49" fontId="4" fillId="19" borderId="27" xfId="0" applyNumberFormat="1" applyFont="1" applyFill="1" applyBorder="1" applyAlignment="1">
      <alignment horizontal="center"/>
    </xf>
    <xf numFmtId="0" fontId="4" fillId="17" borderId="33" xfId="0" applyNumberFormat="1" applyFont="1" applyFill="1" applyBorder="1" applyAlignment="1">
      <alignment wrapText="1"/>
    </xf>
    <xf numFmtId="1" fontId="4" fillId="17" borderId="33" xfId="0" applyNumberFormat="1" applyFont="1" applyFill="1" applyBorder="1" applyAlignment="1">
      <alignment horizontal="center"/>
    </xf>
    <xf numFmtId="49" fontId="4" fillId="17" borderId="33" xfId="0" applyNumberFormat="1" applyFont="1" applyFill="1" applyBorder="1" applyAlignment="1">
      <alignment horizontal="center"/>
    </xf>
    <xf numFmtId="4" fontId="4" fillId="17" borderId="33" xfId="0" applyNumberFormat="1" applyFont="1" applyFill="1" applyBorder="1" applyAlignment="1">
      <alignment horizontal="right"/>
    </xf>
    <xf numFmtId="4" fontId="6" fillId="17" borderId="27" xfId="0" applyNumberFormat="1" applyFont="1" applyFill="1" applyBorder="1" applyAlignment="1">
      <alignment horizontal="right"/>
    </xf>
    <xf numFmtId="0" fontId="4" fillId="7" borderId="27" xfId="0" applyNumberFormat="1" applyFont="1" applyFill="1" applyBorder="1" applyAlignment="1">
      <alignment wrapText="1"/>
    </xf>
    <xf numFmtId="1" fontId="4" fillId="7" borderId="27" xfId="0" applyNumberFormat="1" applyFont="1" applyFill="1" applyBorder="1" applyAlignment="1">
      <alignment horizontal="center"/>
    </xf>
    <xf numFmtId="49" fontId="4" fillId="7" borderId="27" xfId="0" applyNumberFormat="1" applyFont="1" applyFill="1" applyBorder="1" applyAlignment="1">
      <alignment horizontal="center"/>
    </xf>
    <xf numFmtId="4" fontId="4" fillId="7" borderId="27" xfId="0" applyNumberFormat="1" applyFont="1" applyFill="1" applyBorder="1" applyAlignment="1">
      <alignment horizontal="right"/>
    </xf>
    <xf numFmtId="4" fontId="6" fillId="7" borderId="27" xfId="0" applyNumberFormat="1" applyFont="1" applyFill="1" applyBorder="1" applyAlignment="1">
      <alignment horizontal="right"/>
    </xf>
    <xf numFmtId="0" fontId="10" fillId="0" borderId="27" xfId="0" applyNumberFormat="1" applyFont="1" applyBorder="1" applyAlignment="1">
      <alignment horizontal="left" vertical="distributed"/>
    </xf>
    <xf numFmtId="4" fontId="5" fillId="5" borderId="0" xfId="0" applyNumberFormat="1" applyFont="1" applyFill="1" applyAlignment="1">
      <alignment/>
    </xf>
    <xf numFmtId="0" fontId="5" fillId="5" borderId="0" xfId="0" applyFont="1" applyFill="1" applyAlignment="1">
      <alignment/>
    </xf>
    <xf numFmtId="0" fontId="10" fillId="20" borderId="19" xfId="0" applyNumberFormat="1" applyFont="1" applyFill="1" applyBorder="1" applyAlignment="1">
      <alignment horizontal="left" wrapText="1"/>
    </xf>
    <xf numFmtId="1" fontId="4" fillId="20" borderId="30" xfId="0" applyNumberFormat="1" applyFont="1" applyFill="1" applyBorder="1" applyAlignment="1">
      <alignment horizontal="center"/>
    </xf>
    <xf numFmtId="49" fontId="4" fillId="20" borderId="30" xfId="0" applyNumberFormat="1" applyFont="1" applyFill="1" applyBorder="1" applyAlignment="1">
      <alignment horizontal="center"/>
    </xf>
    <xf numFmtId="4" fontId="4" fillId="20" borderId="30" xfId="0" applyNumberFormat="1" applyFont="1" applyFill="1" applyBorder="1" applyAlignment="1">
      <alignment horizontal="right"/>
    </xf>
    <xf numFmtId="0" fontId="10" fillId="19" borderId="27" xfId="0" applyFont="1" applyFill="1" applyBorder="1" applyAlignment="1">
      <alignment horizontal="left" vertical="distributed"/>
    </xf>
    <xf numFmtId="0" fontId="12" fillId="2" borderId="27" xfId="0" applyFont="1" applyFill="1" applyBorder="1" applyAlignment="1">
      <alignment horizontal="left" vertical="distributed"/>
    </xf>
    <xf numFmtId="1" fontId="4" fillId="2" borderId="27" xfId="0" applyNumberFormat="1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4" fontId="4" fillId="2" borderId="27" xfId="0" applyNumberFormat="1" applyFont="1" applyFill="1" applyBorder="1" applyAlignment="1">
      <alignment horizontal="right"/>
    </xf>
    <xf numFmtId="0" fontId="10" fillId="8" borderId="12" xfId="0" applyNumberFormat="1" applyFont="1" applyFill="1" applyBorder="1" applyAlignment="1">
      <alignment horizontal="left" wrapText="1"/>
    </xf>
    <xf numFmtId="1" fontId="4" fillId="8" borderId="12" xfId="0" applyNumberFormat="1" applyFont="1" applyFill="1" applyBorder="1" applyAlignment="1">
      <alignment horizontal="center"/>
    </xf>
    <xf numFmtId="49" fontId="4" fillId="8" borderId="12" xfId="0" applyNumberFormat="1" applyFont="1" applyFill="1" applyBorder="1" applyAlignment="1">
      <alignment horizontal="center"/>
    </xf>
    <xf numFmtId="4" fontId="4" fillId="8" borderId="12" xfId="0" applyNumberFormat="1" applyFont="1" applyFill="1" applyBorder="1" applyAlignment="1">
      <alignment horizontal="right"/>
    </xf>
    <xf numFmtId="0" fontId="12" fillId="8" borderId="27" xfId="0" applyFont="1" applyFill="1" applyBorder="1" applyAlignment="1">
      <alignment horizontal="left" vertical="distributed"/>
    </xf>
    <xf numFmtId="0" fontId="6" fillId="8" borderId="27" xfId="0" applyFont="1" applyFill="1" applyBorder="1" applyAlignment="1">
      <alignment horizontal="left" wrapText="1"/>
    </xf>
    <xf numFmtId="49" fontId="6" fillId="8" borderId="27" xfId="0" applyNumberFormat="1" applyFont="1" applyFill="1" applyBorder="1" applyAlignment="1">
      <alignment horizontal="center"/>
    </xf>
    <xf numFmtId="4" fontId="6" fillId="8" borderId="27" xfId="0" applyNumberFormat="1" applyFont="1" applyFill="1" applyBorder="1" applyAlignment="1">
      <alignment horizontal="right"/>
    </xf>
    <xf numFmtId="0" fontId="5" fillId="8" borderId="27" xfId="0" applyFont="1" applyFill="1" applyBorder="1" applyAlignment="1">
      <alignment horizontal="left"/>
    </xf>
    <xf numFmtId="4" fontId="4" fillId="8" borderId="27" xfId="0" applyNumberFormat="1" applyFont="1" applyFill="1" applyBorder="1" applyAlignment="1">
      <alignment horizontal="right"/>
    </xf>
    <xf numFmtId="0" fontId="13" fillId="8" borderId="27" xfId="0" applyFont="1" applyFill="1" applyBorder="1" applyAlignment="1">
      <alignment horizontal="left" vertical="distributed"/>
    </xf>
    <xf numFmtId="0" fontId="14" fillId="8" borderId="27" xfId="0" applyFont="1" applyFill="1" applyBorder="1" applyAlignment="1">
      <alignment horizontal="left" vertical="distributed"/>
    </xf>
    <xf numFmtId="182" fontId="6" fillId="15" borderId="0" xfId="0" applyNumberFormat="1" applyFont="1" applyFill="1" applyAlignment="1">
      <alignment/>
    </xf>
    <xf numFmtId="182" fontId="5" fillId="15" borderId="15" xfId="0" applyNumberFormat="1" applyFont="1" applyFill="1" applyBorder="1" applyAlignment="1">
      <alignment/>
    </xf>
    <xf numFmtId="182" fontId="6" fillId="15" borderId="28" xfId="0" applyNumberFormat="1" applyFont="1" applyFill="1" applyBorder="1" applyAlignment="1">
      <alignment horizontal="center"/>
    </xf>
    <xf numFmtId="182" fontId="6" fillId="15" borderId="10" xfId="0" applyNumberFormat="1" applyFont="1" applyFill="1" applyBorder="1" applyAlignment="1">
      <alignment horizontal="center" vertical="center"/>
    </xf>
    <xf numFmtId="182" fontId="6" fillId="15" borderId="12" xfId="0" applyNumberFormat="1" applyFont="1" applyFill="1" applyBorder="1" applyAlignment="1">
      <alignment horizontal="center" vertical="center"/>
    </xf>
    <xf numFmtId="182" fontId="6" fillId="15" borderId="28" xfId="0" applyNumberFormat="1" applyFont="1" applyFill="1" applyBorder="1" applyAlignment="1">
      <alignment horizontal="center" vertical="center"/>
    </xf>
    <xf numFmtId="182" fontId="4" fillId="20" borderId="34" xfId="0" applyNumberFormat="1" applyFont="1" applyFill="1" applyBorder="1" applyAlignment="1">
      <alignment horizontal="right"/>
    </xf>
    <xf numFmtId="182" fontId="4" fillId="8" borderId="34" xfId="0" applyNumberFormat="1" applyFont="1" applyFill="1" applyBorder="1" applyAlignment="1">
      <alignment horizontal="right"/>
    </xf>
    <xf numFmtId="182" fontId="4" fillId="2" borderId="34" xfId="0" applyNumberFormat="1" applyFont="1" applyFill="1" applyBorder="1" applyAlignment="1">
      <alignment horizontal="right"/>
    </xf>
    <xf numFmtId="182" fontId="4" fillId="0" borderId="27" xfId="0" applyNumberFormat="1" applyFont="1" applyBorder="1" applyAlignment="1">
      <alignment horizontal="right"/>
    </xf>
    <xf numFmtId="182" fontId="4" fillId="15" borderId="27" xfId="0" applyNumberFormat="1" applyFont="1" applyFill="1" applyBorder="1" applyAlignment="1">
      <alignment horizontal="right"/>
    </xf>
    <xf numFmtId="182" fontId="6" fillId="0" borderId="27" xfId="0" applyNumberFormat="1" applyFont="1" applyFill="1" applyBorder="1" applyAlignment="1">
      <alignment horizontal="right"/>
    </xf>
    <xf numFmtId="182" fontId="6" fillId="19" borderId="27" xfId="0" applyNumberFormat="1" applyFont="1" applyFill="1" applyBorder="1" applyAlignment="1">
      <alignment horizontal="right"/>
    </xf>
    <xf numFmtId="182" fontId="6" fillId="15" borderId="27" xfId="0" applyNumberFormat="1" applyFont="1" applyFill="1" applyBorder="1" applyAlignment="1">
      <alignment horizontal="right"/>
    </xf>
    <xf numFmtId="182" fontId="4" fillId="0" borderId="27" xfId="0" applyNumberFormat="1" applyFont="1" applyFill="1" applyBorder="1" applyAlignment="1">
      <alignment horizontal="right"/>
    </xf>
    <xf numFmtId="182" fontId="6" fillId="8" borderId="27" xfId="0" applyNumberFormat="1" applyFont="1" applyFill="1" applyBorder="1" applyAlignment="1">
      <alignment horizontal="right"/>
    </xf>
    <xf numFmtId="182" fontId="4" fillId="8" borderId="27" xfId="0" applyNumberFormat="1" applyFont="1" applyFill="1" applyBorder="1" applyAlignment="1">
      <alignment horizontal="right"/>
    </xf>
    <xf numFmtId="182" fontId="6" fillId="20" borderId="27" xfId="0" applyNumberFormat="1" applyFont="1" applyFill="1" applyBorder="1" applyAlignment="1">
      <alignment horizontal="right"/>
    </xf>
    <xf numFmtId="182" fontId="6" fillId="15" borderId="0" xfId="0" applyNumberFormat="1" applyFont="1" applyFill="1" applyBorder="1" applyAlignment="1">
      <alignment horizontal="center"/>
    </xf>
    <xf numFmtId="182" fontId="6" fillId="15" borderId="34" xfId="0" applyNumberFormat="1" applyFont="1" applyFill="1" applyBorder="1" applyAlignment="1">
      <alignment horizontal="center"/>
    </xf>
    <xf numFmtId="182" fontId="5" fillId="15" borderId="0" xfId="0" applyNumberFormat="1" applyFont="1" applyFill="1" applyAlignment="1">
      <alignment/>
    </xf>
    <xf numFmtId="0" fontId="10" fillId="0" borderId="0" xfId="0" applyFont="1" applyAlignment="1">
      <alignment wrapText="1"/>
    </xf>
    <xf numFmtId="0" fontId="6" fillId="15" borderId="0" xfId="0" applyFont="1" applyFill="1" applyBorder="1" applyAlignment="1">
      <alignment wrapText="1"/>
    </xf>
    <xf numFmtId="49" fontId="6" fillId="15" borderId="0" xfId="0" applyNumberFormat="1" applyFont="1" applyFill="1" applyBorder="1" applyAlignment="1">
      <alignment wrapText="1"/>
    </xf>
    <xf numFmtId="49" fontId="6" fillId="15" borderId="0" xfId="0" applyNumberFormat="1" applyFont="1" applyFill="1" applyBorder="1" applyAlignment="1">
      <alignment/>
    </xf>
    <xf numFmtId="0" fontId="6" fillId="15" borderId="0" xfId="0" applyFont="1" applyFill="1" applyBorder="1" applyAlignment="1">
      <alignment horizontal="left"/>
    </xf>
    <xf numFmtId="49" fontId="6" fillId="15" borderId="0" xfId="0" applyNumberFormat="1" applyFont="1" applyFill="1" applyBorder="1" applyAlignment="1">
      <alignment horizontal="left"/>
    </xf>
    <xf numFmtId="0" fontId="6" fillId="15" borderId="0" xfId="0" applyFont="1" applyFill="1" applyBorder="1" applyAlignment="1">
      <alignment horizontal="center"/>
    </xf>
    <xf numFmtId="49" fontId="6" fillId="15" borderId="0" xfId="0" applyNumberFormat="1" applyFont="1" applyFill="1" applyBorder="1" applyAlignment="1">
      <alignment horizontal="center" vertical="center"/>
    </xf>
    <xf numFmtId="49" fontId="6" fillId="15" borderId="15" xfId="0" applyNumberFormat="1" applyFont="1" applyFill="1" applyBorder="1" applyAlignment="1">
      <alignment horizontal="left"/>
    </xf>
    <xf numFmtId="49" fontId="6" fillId="15" borderId="0" xfId="0" applyNumberFormat="1" applyFont="1" applyFill="1" applyBorder="1" applyAlignment="1">
      <alignment horizontal="left" wrapText="1"/>
    </xf>
    <xf numFmtId="0" fontId="6" fillId="15" borderId="27" xfId="0" applyFont="1" applyFill="1" applyBorder="1" applyAlignment="1">
      <alignment horizontal="left"/>
    </xf>
    <xf numFmtId="0" fontId="6" fillId="15" borderId="27" xfId="0" applyFont="1" applyFill="1" applyBorder="1" applyAlignment="1">
      <alignment horizontal="center"/>
    </xf>
    <xf numFmtId="49" fontId="6" fillId="15" borderId="27" xfId="0" applyNumberFormat="1" applyFont="1" applyFill="1" applyBorder="1" applyAlignment="1">
      <alignment horizontal="center" vertical="center"/>
    </xf>
    <xf numFmtId="0" fontId="6" fillId="15" borderId="27" xfId="0" applyFont="1" applyFill="1" applyBorder="1" applyAlignment="1">
      <alignment horizontal="center" vertical="center"/>
    </xf>
    <xf numFmtId="0" fontId="17" fillId="0" borderId="27" xfId="0" applyFont="1" applyBorder="1" applyAlignment="1">
      <alignment wrapText="1"/>
    </xf>
    <xf numFmtId="0" fontId="4" fillId="0" borderId="27" xfId="0" applyNumberFormat="1" applyFont="1" applyFill="1" applyBorder="1" applyAlignment="1">
      <alignment wrapText="1"/>
    </xf>
    <xf numFmtId="1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10" fillId="15" borderId="27" xfId="0" applyFont="1" applyFill="1" applyBorder="1" applyAlignment="1">
      <alignment horizontal="left" wrapText="1"/>
    </xf>
    <xf numFmtId="0" fontId="6" fillId="15" borderId="27" xfId="0" applyFont="1" applyFill="1" applyBorder="1" applyAlignment="1">
      <alignment horizontal="left" wrapText="1"/>
    </xf>
    <xf numFmtId="49" fontId="6" fillId="15" borderId="27" xfId="0" applyNumberFormat="1" applyFont="1" applyFill="1" applyBorder="1" applyAlignment="1">
      <alignment horizontal="center"/>
    </xf>
    <xf numFmtId="4" fontId="4" fillId="15" borderId="27" xfId="0" applyNumberFormat="1" applyFont="1" applyFill="1" applyBorder="1" applyAlignment="1">
      <alignment horizontal="right"/>
    </xf>
    <xf numFmtId="182" fontId="4" fillId="15" borderId="27" xfId="0" applyNumberFormat="1" applyFont="1" applyFill="1" applyBorder="1" applyAlignment="1">
      <alignment horizontal="right"/>
    </xf>
    <xf numFmtId="0" fontId="7" fillId="15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0">
      <selection activeCell="E23" sqref="E23"/>
    </sheetView>
  </sheetViews>
  <sheetFormatPr defaultColWidth="9.00390625" defaultRowHeight="12.75"/>
  <cols>
    <col min="1" max="1" width="26.625" style="0" customWidth="1"/>
    <col min="2" max="2" width="8.75390625" style="0" customWidth="1"/>
    <col min="3" max="3" width="25.125" style="0" customWidth="1"/>
    <col min="4" max="5" width="11.25390625" style="0" customWidth="1"/>
    <col min="6" max="6" width="11.625" style="0" customWidth="1"/>
  </cols>
  <sheetData>
    <row r="1" spans="1:6" ht="12.75">
      <c r="A1" s="162"/>
      <c r="B1" s="163"/>
      <c r="C1" s="7"/>
      <c r="D1" s="164"/>
      <c r="E1" s="164" t="s">
        <v>447</v>
      </c>
      <c r="F1" s="7"/>
    </row>
    <row r="2" spans="1:6" ht="12.75">
      <c r="A2" s="165"/>
      <c r="B2" s="166"/>
      <c r="C2" s="167"/>
      <c r="D2" s="168"/>
      <c r="E2" s="168"/>
      <c r="F2" s="168"/>
    </row>
    <row r="3" spans="1:6" ht="12.75">
      <c r="A3" s="46" t="s">
        <v>401</v>
      </c>
      <c r="B3" s="9"/>
      <c r="C3" s="9"/>
      <c r="D3" s="1"/>
      <c r="E3" s="1"/>
      <c r="F3" s="164"/>
    </row>
    <row r="4" spans="1:6" ht="12.75">
      <c r="A4" s="47"/>
      <c r="B4" s="169"/>
      <c r="C4" s="48"/>
      <c r="D4" s="49"/>
      <c r="E4" s="49"/>
      <c r="F4" s="50"/>
    </row>
    <row r="5" spans="1:6" ht="12.75">
      <c r="A5" s="171"/>
      <c r="B5" s="172" t="s">
        <v>8</v>
      </c>
      <c r="C5" s="172" t="s">
        <v>402</v>
      </c>
      <c r="D5" s="173" t="s">
        <v>28</v>
      </c>
      <c r="E5" s="172"/>
      <c r="F5" s="172" t="s">
        <v>14</v>
      </c>
    </row>
    <row r="6" spans="1:6" ht="12.75">
      <c r="A6" s="172" t="s">
        <v>6</v>
      </c>
      <c r="B6" s="172" t="s">
        <v>9</v>
      </c>
      <c r="C6" s="172" t="s">
        <v>403</v>
      </c>
      <c r="D6" s="173" t="s">
        <v>27</v>
      </c>
      <c r="E6" s="173" t="s">
        <v>19</v>
      </c>
      <c r="F6" s="173" t="s">
        <v>4</v>
      </c>
    </row>
    <row r="7" spans="1:6" ht="12.75">
      <c r="A7" s="171"/>
      <c r="B7" s="172" t="s">
        <v>10</v>
      </c>
      <c r="C7" s="172" t="s">
        <v>404</v>
      </c>
      <c r="D7" s="173" t="s">
        <v>4</v>
      </c>
      <c r="E7" s="172"/>
      <c r="F7" s="172"/>
    </row>
    <row r="8" spans="1:6" ht="12.75">
      <c r="A8" s="172"/>
      <c r="B8" s="172"/>
      <c r="C8" s="172" t="s">
        <v>30</v>
      </c>
      <c r="D8" s="173"/>
      <c r="E8" s="173"/>
      <c r="F8" s="173"/>
    </row>
    <row r="9" spans="1:6" ht="12.75">
      <c r="A9" s="172"/>
      <c r="B9" s="172"/>
      <c r="C9" s="172" t="s">
        <v>31</v>
      </c>
      <c r="D9" s="173"/>
      <c r="E9" s="173"/>
      <c r="F9" s="173"/>
    </row>
    <row r="10" spans="1:6" ht="12.75">
      <c r="A10" s="174">
        <v>1</v>
      </c>
      <c r="B10" s="174">
        <v>2</v>
      </c>
      <c r="C10" s="174">
        <v>3</v>
      </c>
      <c r="D10" s="173" t="s">
        <v>2</v>
      </c>
      <c r="E10" s="173" t="s">
        <v>21</v>
      </c>
      <c r="F10" s="173" t="s">
        <v>22</v>
      </c>
    </row>
    <row r="11" spans="1:6" ht="25.5" customHeight="1">
      <c r="A11" s="36" t="s">
        <v>405</v>
      </c>
      <c r="B11" s="55" t="s">
        <v>406</v>
      </c>
      <c r="C11" s="55" t="s">
        <v>407</v>
      </c>
      <c r="D11" s="53">
        <f>D12+D18</f>
        <v>200315.76999999955</v>
      </c>
      <c r="E11" s="53">
        <f>E12+E18</f>
        <v>156679.25</v>
      </c>
      <c r="F11" s="53">
        <f>D11-E11</f>
        <v>43636.51999999955</v>
      </c>
    </row>
    <row r="12" spans="1:6" ht="24.75" customHeight="1">
      <c r="A12" s="36" t="s">
        <v>408</v>
      </c>
      <c r="B12" s="55" t="s">
        <v>409</v>
      </c>
      <c r="C12" s="55"/>
      <c r="D12" s="53"/>
      <c r="E12" s="53">
        <f>E13-E16</f>
        <v>0</v>
      </c>
      <c r="F12" s="39"/>
    </row>
    <row r="13" spans="1:6" ht="33.75" customHeight="1">
      <c r="A13" s="36" t="s">
        <v>410</v>
      </c>
      <c r="B13" s="55"/>
      <c r="C13" s="55" t="s">
        <v>411</v>
      </c>
      <c r="D13" s="53">
        <v>1789800</v>
      </c>
      <c r="E13" s="53">
        <v>1789800</v>
      </c>
      <c r="F13" s="39">
        <v>0</v>
      </c>
    </row>
    <row r="14" spans="1:6" ht="46.5" customHeight="1">
      <c r="A14" s="36" t="s">
        <v>412</v>
      </c>
      <c r="B14" s="55"/>
      <c r="C14" s="55" t="s">
        <v>413</v>
      </c>
      <c r="D14" s="53">
        <v>-1789800</v>
      </c>
      <c r="E14" s="53">
        <v>1789800</v>
      </c>
      <c r="F14" s="39">
        <v>0</v>
      </c>
    </row>
    <row r="15" spans="1:6" ht="54.75" customHeight="1">
      <c r="A15" s="175" t="s">
        <v>414</v>
      </c>
      <c r="B15" s="55"/>
      <c r="C15" s="55" t="s">
        <v>415</v>
      </c>
      <c r="D15" s="53">
        <v>-1789800</v>
      </c>
      <c r="E15" s="53">
        <v>1789800</v>
      </c>
      <c r="F15" s="39">
        <v>0</v>
      </c>
    </row>
    <row r="16" spans="1:6" ht="55.5" customHeight="1">
      <c r="A16" s="175" t="s">
        <v>416</v>
      </c>
      <c r="B16" s="55"/>
      <c r="C16" s="55" t="s">
        <v>417</v>
      </c>
      <c r="D16" s="53">
        <v>1789800</v>
      </c>
      <c r="E16" s="53">
        <v>1789800</v>
      </c>
      <c r="F16" s="39">
        <f>D16-E16</f>
        <v>0</v>
      </c>
    </row>
    <row r="17" spans="1:6" ht="63" customHeight="1">
      <c r="A17" s="175" t="s">
        <v>418</v>
      </c>
      <c r="B17" s="55"/>
      <c r="C17" s="55" t="s">
        <v>419</v>
      </c>
      <c r="D17" s="53">
        <v>1789800</v>
      </c>
      <c r="E17" s="53">
        <v>1789800</v>
      </c>
      <c r="F17" s="39">
        <f>D17-E17</f>
        <v>0</v>
      </c>
    </row>
    <row r="18" spans="1:6" ht="34.5" customHeight="1">
      <c r="A18" s="36" t="s">
        <v>420</v>
      </c>
      <c r="B18" s="55" t="s">
        <v>421</v>
      </c>
      <c r="C18" s="55" t="s">
        <v>422</v>
      </c>
      <c r="D18" s="53">
        <f>D19+D23</f>
        <v>200315.76999999955</v>
      </c>
      <c r="E18" s="53">
        <f>E19+E23</f>
        <v>156679.25</v>
      </c>
      <c r="F18" s="39"/>
    </row>
    <row r="19" spans="1:6" ht="25.5" customHeight="1">
      <c r="A19" s="36" t="s">
        <v>423</v>
      </c>
      <c r="B19" s="55" t="s">
        <v>424</v>
      </c>
      <c r="C19" s="55" t="s">
        <v>425</v>
      </c>
      <c r="D19" s="53">
        <f aca="true" t="shared" si="0" ref="D19:E21">D20</f>
        <v>-16242000</v>
      </c>
      <c r="E19" s="53">
        <f t="shared" si="0"/>
        <v>-11905745.88</v>
      </c>
      <c r="F19" s="39" t="s">
        <v>25</v>
      </c>
    </row>
    <row r="20" spans="1:6" ht="24" customHeight="1">
      <c r="A20" s="36" t="s">
        <v>426</v>
      </c>
      <c r="B20" s="37" t="s">
        <v>424</v>
      </c>
      <c r="C20" s="55" t="s">
        <v>427</v>
      </c>
      <c r="D20" s="53">
        <f t="shared" si="0"/>
        <v>-16242000</v>
      </c>
      <c r="E20" s="53">
        <f t="shared" si="0"/>
        <v>-11905745.88</v>
      </c>
      <c r="F20" s="39" t="s">
        <v>25</v>
      </c>
    </row>
    <row r="21" spans="1:6" ht="27.75" customHeight="1">
      <c r="A21" s="36" t="s">
        <v>428</v>
      </c>
      <c r="B21" s="37" t="s">
        <v>424</v>
      </c>
      <c r="C21" s="55" t="s">
        <v>429</v>
      </c>
      <c r="D21" s="53">
        <f t="shared" si="0"/>
        <v>-16242000</v>
      </c>
      <c r="E21" s="53">
        <f t="shared" si="0"/>
        <v>-11905745.88</v>
      </c>
      <c r="F21" s="39" t="s">
        <v>25</v>
      </c>
    </row>
    <row r="22" spans="1:6" ht="34.5" customHeight="1">
      <c r="A22" s="36" t="s">
        <v>430</v>
      </c>
      <c r="B22" s="37" t="s">
        <v>424</v>
      </c>
      <c r="C22" s="55" t="s">
        <v>431</v>
      </c>
      <c r="D22" s="53">
        <f>-'доходы '!D16+-1789800</f>
        <v>-16242000</v>
      </c>
      <c r="E22" s="53">
        <v>-11905745.88</v>
      </c>
      <c r="F22" s="39" t="s">
        <v>25</v>
      </c>
    </row>
    <row r="23" spans="1:6" ht="23.25" customHeight="1">
      <c r="A23" s="36" t="s">
        <v>432</v>
      </c>
      <c r="B23" s="37" t="s">
        <v>433</v>
      </c>
      <c r="C23" s="55" t="s">
        <v>434</v>
      </c>
      <c r="D23" s="53">
        <f aca="true" t="shared" si="1" ref="D23:E25">D24</f>
        <v>16442315.77</v>
      </c>
      <c r="E23" s="53">
        <f t="shared" si="1"/>
        <v>12062425.13</v>
      </c>
      <c r="F23" s="39" t="s">
        <v>25</v>
      </c>
    </row>
    <row r="24" spans="1:6" ht="24.75" customHeight="1">
      <c r="A24" s="36" t="s">
        <v>435</v>
      </c>
      <c r="B24" s="37" t="s">
        <v>433</v>
      </c>
      <c r="C24" s="55" t="s">
        <v>436</v>
      </c>
      <c r="D24" s="53">
        <f t="shared" si="1"/>
        <v>16442315.77</v>
      </c>
      <c r="E24" s="53">
        <f t="shared" si="1"/>
        <v>12062425.13</v>
      </c>
      <c r="F24" s="39" t="s">
        <v>25</v>
      </c>
    </row>
    <row r="25" spans="1:6" ht="23.25" customHeight="1">
      <c r="A25" s="36" t="s">
        <v>437</v>
      </c>
      <c r="B25" s="37" t="s">
        <v>433</v>
      </c>
      <c r="C25" s="55" t="s">
        <v>438</v>
      </c>
      <c r="D25" s="53">
        <f t="shared" si="1"/>
        <v>16442315.77</v>
      </c>
      <c r="E25" s="53">
        <f t="shared" si="1"/>
        <v>12062425.13</v>
      </c>
      <c r="F25" s="39" t="s">
        <v>25</v>
      </c>
    </row>
    <row r="26" spans="1:6" ht="32.25" customHeight="1">
      <c r="A26" s="36" t="s">
        <v>439</v>
      </c>
      <c r="B26" s="37" t="s">
        <v>433</v>
      </c>
      <c r="C26" s="55" t="s">
        <v>440</v>
      </c>
      <c r="D26" s="53">
        <f>расходы!D7+1789800</f>
        <v>16442315.77</v>
      </c>
      <c r="E26" s="53">
        <v>12062425.13</v>
      </c>
      <c r="F26" s="39" t="s">
        <v>25</v>
      </c>
    </row>
    <row r="27" ht="10.5" customHeight="1"/>
    <row r="28" spans="1:3" ht="12.75" hidden="1">
      <c r="A28" s="20"/>
      <c r="B28" s="170"/>
      <c r="C28" s="7"/>
    </row>
    <row r="29" ht="12.75" hidden="1"/>
    <row r="31" ht="12.75">
      <c r="A31" t="s">
        <v>441</v>
      </c>
    </row>
    <row r="32" ht="12.75">
      <c r="A32" t="s">
        <v>442</v>
      </c>
    </row>
    <row r="33" ht="12.75">
      <c r="A33" t="s">
        <v>443</v>
      </c>
    </row>
    <row r="34" ht="12.75">
      <c r="A34" t="s">
        <v>444</v>
      </c>
    </row>
    <row r="35" ht="12.75">
      <c r="A35" t="s">
        <v>445</v>
      </c>
    </row>
    <row r="36" ht="12.75">
      <c r="A36" t="s">
        <v>446</v>
      </c>
    </row>
    <row r="38" ht="12.75">
      <c r="A38" t="s">
        <v>473</v>
      </c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showGridLines="0" view="pageBreakPreview" zoomScaleSheetLayoutView="100" zoomScalePageLayoutView="0" workbookViewId="0" topLeftCell="A97">
      <selection activeCell="F16" sqref="F16"/>
    </sheetView>
  </sheetViews>
  <sheetFormatPr defaultColWidth="9.00390625" defaultRowHeight="12.75"/>
  <cols>
    <col min="1" max="1" width="29.25390625" style="9" customWidth="1"/>
    <col min="2" max="2" width="4.75390625" style="9" customWidth="1"/>
    <col min="3" max="3" width="25.75390625" style="9" customWidth="1"/>
    <col min="4" max="4" width="11.625" style="1" customWidth="1"/>
    <col min="5" max="5" width="11.00390625" style="1" customWidth="1"/>
    <col min="6" max="6" width="16.25390625" style="44" customWidth="1"/>
    <col min="7" max="16384" width="9.125" style="8" customWidth="1"/>
  </cols>
  <sheetData>
    <row r="1" ht="10.5" customHeight="1">
      <c r="D1" s="44"/>
    </row>
    <row r="2" spans="1:6" ht="17.25" customHeight="1" thickBot="1">
      <c r="A2" s="45" t="s">
        <v>36</v>
      </c>
      <c r="B2" s="45"/>
      <c r="C2" s="45"/>
      <c r="D2" s="45"/>
      <c r="E2" s="45"/>
      <c r="F2" s="23" t="s">
        <v>5</v>
      </c>
    </row>
    <row r="3" spans="4:6" ht="13.5" customHeight="1">
      <c r="D3" s="10" t="s">
        <v>35</v>
      </c>
      <c r="E3" s="9"/>
      <c r="F3" s="24" t="s">
        <v>13</v>
      </c>
    </row>
    <row r="4" spans="1:6" ht="12.75" customHeight="1">
      <c r="A4" s="10" t="s">
        <v>460</v>
      </c>
      <c r="B4" s="10"/>
      <c r="C4" s="10"/>
      <c r="D4" s="10"/>
      <c r="E4" s="10" t="s">
        <v>18</v>
      </c>
      <c r="F4" s="25" t="s">
        <v>459</v>
      </c>
    </row>
    <row r="5" spans="1:6" ht="15.75" customHeight="1">
      <c r="A5" s="9" t="s">
        <v>34</v>
      </c>
      <c r="E5" s="1" t="s">
        <v>16</v>
      </c>
      <c r="F5" s="26" t="s">
        <v>38</v>
      </c>
    </row>
    <row r="6" spans="1:6" ht="12" customHeight="1">
      <c r="A6" s="9" t="s">
        <v>285</v>
      </c>
      <c r="E6" s="1" t="s">
        <v>29</v>
      </c>
      <c r="F6" s="25" t="s">
        <v>39</v>
      </c>
    </row>
    <row r="7" spans="1:6" ht="24.75" customHeight="1">
      <c r="A7" s="27" t="s">
        <v>40</v>
      </c>
      <c r="B7" s="184" t="s">
        <v>286</v>
      </c>
      <c r="C7" s="184"/>
      <c r="D7" s="184"/>
      <c r="E7" s="1" t="s">
        <v>17</v>
      </c>
      <c r="F7" s="25" t="s">
        <v>398</v>
      </c>
    </row>
    <row r="8" spans="1:6" ht="13.5" customHeight="1">
      <c r="A8" s="28" t="s">
        <v>23</v>
      </c>
      <c r="F8" s="29"/>
    </row>
    <row r="9" spans="1:6" ht="13.5" customHeight="1" thickBot="1">
      <c r="A9" s="9" t="s">
        <v>1</v>
      </c>
      <c r="F9" s="30" t="s">
        <v>0</v>
      </c>
    </row>
    <row r="10" spans="2:6" ht="13.5" customHeight="1">
      <c r="B10" s="46"/>
      <c r="C10" s="46" t="s">
        <v>24</v>
      </c>
      <c r="F10" s="31"/>
    </row>
    <row r="11" spans="1:6" ht="5.25" customHeight="1">
      <c r="A11" s="47"/>
      <c r="B11" s="47"/>
      <c r="C11" s="48"/>
      <c r="D11" s="49"/>
      <c r="E11" s="49" t="s">
        <v>37</v>
      </c>
      <c r="F11" s="50"/>
    </row>
    <row r="12" spans="1:6" ht="13.5" customHeight="1">
      <c r="A12" s="32"/>
      <c r="B12" s="14" t="s">
        <v>8</v>
      </c>
      <c r="C12" s="2" t="s">
        <v>33</v>
      </c>
      <c r="D12" s="3" t="s">
        <v>26</v>
      </c>
      <c r="E12" s="41"/>
      <c r="F12" s="33" t="s">
        <v>14</v>
      </c>
    </row>
    <row r="13" spans="1:6" ht="9.75" customHeight="1">
      <c r="A13" s="14" t="s">
        <v>6</v>
      </c>
      <c r="B13" s="14" t="s">
        <v>9</v>
      </c>
      <c r="C13" s="2" t="s">
        <v>30</v>
      </c>
      <c r="D13" s="3" t="s">
        <v>27</v>
      </c>
      <c r="E13" s="3" t="s">
        <v>19</v>
      </c>
      <c r="F13" s="34" t="s">
        <v>4</v>
      </c>
    </row>
    <row r="14" spans="1:6" ht="9.75" customHeight="1">
      <c r="A14" s="32"/>
      <c r="B14" s="14" t="s">
        <v>10</v>
      </c>
      <c r="C14" s="2" t="s">
        <v>31</v>
      </c>
      <c r="D14" s="3" t="s">
        <v>4</v>
      </c>
      <c r="E14" s="3"/>
      <c r="F14" s="34"/>
    </row>
    <row r="15" spans="1:6" ht="9.75" customHeight="1" thickBot="1">
      <c r="A15" s="15">
        <v>1</v>
      </c>
      <c r="B15" s="16">
        <v>2</v>
      </c>
      <c r="C15" s="16">
        <v>3</v>
      </c>
      <c r="D15" s="4" t="s">
        <v>2</v>
      </c>
      <c r="E15" s="4" t="s">
        <v>21</v>
      </c>
      <c r="F15" s="43" t="s">
        <v>22</v>
      </c>
    </row>
    <row r="16" spans="1:6" s="19" customFormat="1" ht="15.75" customHeight="1">
      <c r="A16" s="106" t="s">
        <v>63</v>
      </c>
      <c r="B16" s="107">
        <v>10</v>
      </c>
      <c r="C16" s="108" t="s">
        <v>64</v>
      </c>
      <c r="D16" s="109">
        <f>D17+D71</f>
        <v>14452200</v>
      </c>
      <c r="E16" s="109">
        <f>E17+E71</f>
        <v>9925806.340000002</v>
      </c>
      <c r="F16" s="110">
        <f aca="true" t="shared" si="0" ref="F16:F30">D16-E16</f>
        <v>4526393.659999998</v>
      </c>
    </row>
    <row r="17" spans="1:6" ht="27.75" customHeight="1">
      <c r="A17" s="111" t="s">
        <v>65</v>
      </c>
      <c r="B17" s="112">
        <v>10</v>
      </c>
      <c r="C17" s="113" t="s">
        <v>66</v>
      </c>
      <c r="D17" s="114">
        <f>D18+D23+D34+D42+D49+D56+D65</f>
        <v>5838300</v>
      </c>
      <c r="E17" s="114">
        <f>E18+E23+E34+E42+E49+E56+E68+E65</f>
        <v>5835866.340000002</v>
      </c>
      <c r="F17" s="115">
        <f t="shared" si="0"/>
        <v>2433.6599999982864</v>
      </c>
    </row>
    <row r="18" spans="1:6" ht="20.25" customHeight="1">
      <c r="A18" s="103" t="s">
        <v>67</v>
      </c>
      <c r="B18" s="104">
        <v>10</v>
      </c>
      <c r="C18" s="105" t="s">
        <v>141</v>
      </c>
      <c r="D18" s="72">
        <f>D19+D22</f>
        <v>910300</v>
      </c>
      <c r="E18" s="72">
        <f>E19+E22</f>
        <v>910137.78</v>
      </c>
      <c r="F18" s="67">
        <f t="shared" si="0"/>
        <v>162.21999999997206</v>
      </c>
    </row>
    <row r="19" spans="1:6" s="19" customFormat="1" ht="15.75" customHeight="1">
      <c r="A19" s="51" t="s">
        <v>41</v>
      </c>
      <c r="B19" s="52">
        <v>10</v>
      </c>
      <c r="C19" s="56" t="s">
        <v>95</v>
      </c>
      <c r="D19" s="53">
        <f>D20</f>
        <v>872800</v>
      </c>
      <c r="E19" s="53">
        <f>E20</f>
        <v>872736.14</v>
      </c>
      <c r="F19" s="40">
        <f t="shared" si="0"/>
        <v>63.85999999998603</v>
      </c>
    </row>
    <row r="20" spans="1:6" ht="93.75" customHeight="1">
      <c r="A20" s="51" t="s">
        <v>68</v>
      </c>
      <c r="B20" s="52">
        <v>10</v>
      </c>
      <c r="C20" s="56" t="s">
        <v>96</v>
      </c>
      <c r="D20" s="53">
        <v>872800</v>
      </c>
      <c r="E20" s="53">
        <f>856664.24+16071.9</f>
        <v>872736.14</v>
      </c>
      <c r="F20" s="40">
        <f t="shared" si="0"/>
        <v>63.85999999998603</v>
      </c>
    </row>
    <row r="21" spans="1:6" ht="146.25" customHeight="1">
      <c r="A21" s="51" t="s">
        <v>69</v>
      </c>
      <c r="B21" s="52">
        <v>10</v>
      </c>
      <c r="C21" s="56" t="s">
        <v>97</v>
      </c>
      <c r="D21" s="53">
        <v>0</v>
      </c>
      <c r="E21" s="53">
        <v>0</v>
      </c>
      <c r="F21" s="40">
        <f t="shared" si="0"/>
        <v>0</v>
      </c>
    </row>
    <row r="22" spans="1:6" ht="61.5" customHeight="1">
      <c r="A22" s="51" t="s">
        <v>70</v>
      </c>
      <c r="B22" s="52">
        <v>10</v>
      </c>
      <c r="C22" s="56" t="s">
        <v>98</v>
      </c>
      <c r="D22" s="53">
        <v>37500</v>
      </c>
      <c r="E22" s="53">
        <v>37401.64</v>
      </c>
      <c r="F22" s="40">
        <f t="shared" si="0"/>
        <v>98.36000000000058</v>
      </c>
    </row>
    <row r="23" spans="1:6" ht="20.25" customHeight="1">
      <c r="A23" s="103" t="s">
        <v>71</v>
      </c>
      <c r="B23" s="104">
        <v>10</v>
      </c>
      <c r="C23" s="105" t="s">
        <v>142</v>
      </c>
      <c r="D23" s="72">
        <f>D24</f>
        <v>518600</v>
      </c>
      <c r="E23" s="72">
        <f>E24</f>
        <v>516740.02</v>
      </c>
      <c r="F23" s="67">
        <f t="shared" si="0"/>
        <v>1859.9799999999814</v>
      </c>
    </row>
    <row r="24" spans="1:6" s="42" customFormat="1" ht="48" customHeight="1">
      <c r="A24" s="51" t="s">
        <v>42</v>
      </c>
      <c r="B24" s="52">
        <v>10</v>
      </c>
      <c r="C24" s="56" t="s">
        <v>99</v>
      </c>
      <c r="D24" s="53">
        <f>D25+D31+D28+D30</f>
        <v>518600</v>
      </c>
      <c r="E24" s="53">
        <f>E25+E27+E28+E30+E31</f>
        <v>516740.02</v>
      </c>
      <c r="F24" s="40">
        <f t="shared" si="0"/>
        <v>1859.9799999999814</v>
      </c>
    </row>
    <row r="25" spans="1:6" s="19" customFormat="1" ht="51.75" customHeight="1">
      <c r="A25" s="51" t="s">
        <v>72</v>
      </c>
      <c r="B25" s="52">
        <v>10</v>
      </c>
      <c r="C25" s="56" t="s">
        <v>100</v>
      </c>
      <c r="D25" s="53">
        <f>D26</f>
        <v>213000</v>
      </c>
      <c r="E25" s="53">
        <f>E26</f>
        <v>212914.4</v>
      </c>
      <c r="F25" s="40">
        <f t="shared" si="0"/>
        <v>85.60000000000582</v>
      </c>
    </row>
    <row r="26" spans="1:6" ht="52.5" customHeight="1">
      <c r="A26" s="51" t="s">
        <v>72</v>
      </c>
      <c r="B26" s="52">
        <v>10</v>
      </c>
      <c r="C26" s="56" t="s">
        <v>101</v>
      </c>
      <c r="D26" s="53">
        <v>213000</v>
      </c>
      <c r="E26" s="53">
        <v>212914.4</v>
      </c>
      <c r="F26" s="40">
        <f t="shared" si="0"/>
        <v>85.60000000000582</v>
      </c>
    </row>
    <row r="27" spans="1:6" ht="63.75" customHeight="1">
      <c r="A27" s="51" t="s">
        <v>62</v>
      </c>
      <c r="B27" s="52">
        <v>10</v>
      </c>
      <c r="C27" s="56" t="s">
        <v>382</v>
      </c>
      <c r="D27" s="53">
        <v>0</v>
      </c>
      <c r="E27" s="53">
        <v>69.09</v>
      </c>
      <c r="F27" s="40">
        <f t="shared" si="0"/>
        <v>-69.09</v>
      </c>
    </row>
    <row r="28" spans="1:6" ht="69" customHeight="1">
      <c r="A28" s="51" t="s">
        <v>73</v>
      </c>
      <c r="B28" s="52">
        <v>10</v>
      </c>
      <c r="C28" s="56" t="s">
        <v>102</v>
      </c>
      <c r="D28" s="53">
        <v>94200</v>
      </c>
      <c r="E28" s="53">
        <f>E29</f>
        <v>94103.28</v>
      </c>
      <c r="F28" s="40">
        <f t="shared" si="0"/>
        <v>96.72000000000116</v>
      </c>
    </row>
    <row r="29" spans="1:6" ht="62.25" customHeight="1">
      <c r="A29" s="51" t="s">
        <v>73</v>
      </c>
      <c r="B29" s="52">
        <v>10</v>
      </c>
      <c r="C29" s="56" t="s">
        <v>103</v>
      </c>
      <c r="D29" s="53">
        <v>94200</v>
      </c>
      <c r="E29" s="53">
        <v>94103.28</v>
      </c>
      <c r="F29" s="40">
        <f t="shared" si="0"/>
        <v>96.72000000000116</v>
      </c>
    </row>
    <row r="30" spans="1:6" ht="72.75" customHeight="1">
      <c r="A30" s="51" t="s">
        <v>74</v>
      </c>
      <c r="B30" s="52">
        <v>10</v>
      </c>
      <c r="C30" s="56" t="s">
        <v>369</v>
      </c>
      <c r="D30" s="53">
        <v>1000</v>
      </c>
      <c r="E30" s="53">
        <v>803.69</v>
      </c>
      <c r="F30" s="40">
        <f t="shared" si="0"/>
        <v>196.30999999999995</v>
      </c>
    </row>
    <row r="31" spans="1:6" ht="25.5" customHeight="1">
      <c r="A31" s="51" t="s">
        <v>61</v>
      </c>
      <c r="B31" s="52">
        <v>10</v>
      </c>
      <c r="C31" s="56" t="s">
        <v>104</v>
      </c>
      <c r="D31" s="53">
        <f>D32</f>
        <v>210400</v>
      </c>
      <c r="E31" s="53">
        <f>E32+E33</f>
        <v>208849.56</v>
      </c>
      <c r="F31" s="40">
        <f>F32</f>
        <v>62.44000000000233</v>
      </c>
    </row>
    <row r="32" spans="1:6" ht="25.5" customHeight="1">
      <c r="A32" s="51" t="s">
        <v>61</v>
      </c>
      <c r="B32" s="52">
        <v>10</v>
      </c>
      <c r="C32" s="56" t="s">
        <v>105</v>
      </c>
      <c r="D32" s="53">
        <v>210400</v>
      </c>
      <c r="E32" s="53">
        <v>210337.56</v>
      </c>
      <c r="F32" s="40">
        <f aca="true" t="shared" si="1" ref="F32:F44">D32-E32</f>
        <v>62.44000000000233</v>
      </c>
    </row>
    <row r="33" spans="1:6" ht="25.5" customHeight="1">
      <c r="A33" s="51" t="s">
        <v>288</v>
      </c>
      <c r="B33" s="52">
        <v>10</v>
      </c>
      <c r="C33" s="56" t="s">
        <v>287</v>
      </c>
      <c r="D33" s="53"/>
      <c r="E33" s="53">
        <v>-1488</v>
      </c>
      <c r="F33" s="40">
        <v>-1488</v>
      </c>
    </row>
    <row r="34" spans="1:6" s="42" customFormat="1" ht="22.5" customHeight="1">
      <c r="A34" s="103" t="s">
        <v>75</v>
      </c>
      <c r="B34" s="104">
        <v>10</v>
      </c>
      <c r="C34" s="105" t="s">
        <v>143</v>
      </c>
      <c r="D34" s="72">
        <f>D35+D37</f>
        <v>2826800</v>
      </c>
      <c r="E34" s="72">
        <f>E35+E37</f>
        <v>2826587.7500000005</v>
      </c>
      <c r="F34" s="67">
        <f t="shared" si="1"/>
        <v>212.24999999953434</v>
      </c>
    </row>
    <row r="35" spans="1:6" s="42" customFormat="1" ht="25.5" customHeight="1">
      <c r="A35" s="51" t="s">
        <v>44</v>
      </c>
      <c r="B35" s="52">
        <v>10</v>
      </c>
      <c r="C35" s="56" t="s">
        <v>106</v>
      </c>
      <c r="D35" s="53">
        <f>D36</f>
        <v>184100</v>
      </c>
      <c r="E35" s="53">
        <f>E36</f>
        <v>184008.64</v>
      </c>
      <c r="F35" s="40">
        <f t="shared" si="1"/>
        <v>91.35999999998603</v>
      </c>
    </row>
    <row r="36" spans="1:6" ht="61.5" customHeight="1">
      <c r="A36" s="51" t="s">
        <v>45</v>
      </c>
      <c r="B36" s="52">
        <v>10</v>
      </c>
      <c r="C36" s="56" t="s">
        <v>107</v>
      </c>
      <c r="D36" s="53">
        <v>184100</v>
      </c>
      <c r="E36" s="53">
        <f>183703.04+302.21+3.39</f>
        <v>184008.64</v>
      </c>
      <c r="F36" s="40">
        <f t="shared" si="1"/>
        <v>91.35999999998603</v>
      </c>
    </row>
    <row r="37" spans="1:6" s="19" customFormat="1" ht="15.75" customHeight="1">
      <c r="A37" s="51" t="s">
        <v>46</v>
      </c>
      <c r="B37" s="52">
        <v>10</v>
      </c>
      <c r="C37" s="56" t="s">
        <v>108</v>
      </c>
      <c r="D37" s="53">
        <f>D38+D40</f>
        <v>2642700</v>
      </c>
      <c r="E37" s="53">
        <f>E38+E40</f>
        <v>2642579.1100000003</v>
      </c>
      <c r="F37" s="40">
        <f t="shared" si="1"/>
        <v>120.88999999966472</v>
      </c>
    </row>
    <row r="38" spans="1:6" ht="59.25" customHeight="1">
      <c r="A38" s="51" t="s">
        <v>47</v>
      </c>
      <c r="B38" s="52">
        <v>10</v>
      </c>
      <c r="C38" s="56" t="s">
        <v>109</v>
      </c>
      <c r="D38" s="53">
        <f>D39</f>
        <v>2518400</v>
      </c>
      <c r="E38" s="53">
        <f>E39</f>
        <v>2518307.97</v>
      </c>
      <c r="F38" s="40">
        <f t="shared" si="1"/>
        <v>92.02999999979511</v>
      </c>
    </row>
    <row r="39" spans="1:6" ht="96.75" customHeight="1">
      <c r="A39" s="51" t="s">
        <v>48</v>
      </c>
      <c r="B39" s="52">
        <v>10</v>
      </c>
      <c r="C39" s="56" t="s">
        <v>110</v>
      </c>
      <c r="D39" s="53">
        <v>2518400</v>
      </c>
      <c r="E39" s="53">
        <f>2515678.93+2563.02+66.02</f>
        <v>2518307.97</v>
      </c>
      <c r="F39" s="40">
        <f t="shared" si="1"/>
        <v>92.02999999979511</v>
      </c>
    </row>
    <row r="40" spans="1:6" ht="62.25" customHeight="1">
      <c r="A40" s="51" t="s">
        <v>49</v>
      </c>
      <c r="B40" s="52">
        <v>10</v>
      </c>
      <c r="C40" s="56" t="s">
        <v>111</v>
      </c>
      <c r="D40" s="53">
        <f>D41</f>
        <v>124300</v>
      </c>
      <c r="E40" s="53">
        <f>E41</f>
        <v>124271.14</v>
      </c>
      <c r="F40" s="40">
        <f t="shared" si="1"/>
        <v>28.860000000000582</v>
      </c>
    </row>
    <row r="41" spans="1:6" ht="89.25" customHeight="1">
      <c r="A41" s="51" t="s">
        <v>50</v>
      </c>
      <c r="B41" s="52">
        <v>10</v>
      </c>
      <c r="C41" s="56" t="s">
        <v>112</v>
      </c>
      <c r="D41" s="53">
        <v>124300</v>
      </c>
      <c r="E41" s="53">
        <v>124271.14</v>
      </c>
      <c r="F41" s="40">
        <f t="shared" si="1"/>
        <v>28.860000000000582</v>
      </c>
    </row>
    <row r="42" spans="1:6" ht="23.25" customHeight="1">
      <c r="A42" s="103" t="s">
        <v>76</v>
      </c>
      <c r="B42" s="104">
        <v>10</v>
      </c>
      <c r="C42" s="105" t="s">
        <v>144</v>
      </c>
      <c r="D42" s="72">
        <f>D43</f>
        <v>10600</v>
      </c>
      <c r="E42" s="72">
        <f>E43</f>
        <v>10600</v>
      </c>
      <c r="F42" s="67">
        <f t="shared" si="1"/>
        <v>0</v>
      </c>
    </row>
    <row r="43" spans="1:6" ht="57" customHeight="1">
      <c r="A43" s="51" t="s">
        <v>77</v>
      </c>
      <c r="B43" s="52">
        <v>10</v>
      </c>
      <c r="C43" s="56" t="s">
        <v>113</v>
      </c>
      <c r="D43" s="53">
        <f>D44</f>
        <v>10600</v>
      </c>
      <c r="E43" s="53">
        <f>E44</f>
        <v>10600</v>
      </c>
      <c r="F43" s="40">
        <f t="shared" si="1"/>
        <v>0</v>
      </c>
    </row>
    <row r="44" spans="1:6" ht="67.5" customHeight="1">
      <c r="A44" s="51" t="s">
        <v>78</v>
      </c>
      <c r="B44" s="52">
        <v>10</v>
      </c>
      <c r="C44" s="56" t="s">
        <v>114</v>
      </c>
      <c r="D44" s="53">
        <v>10600</v>
      </c>
      <c r="E44" s="53">
        <v>10600</v>
      </c>
      <c r="F44" s="40">
        <f t="shared" si="1"/>
        <v>0</v>
      </c>
    </row>
    <row r="45" spans="1:6" s="19" customFormat="1" ht="47.25" customHeight="1">
      <c r="A45" s="103" t="s">
        <v>79</v>
      </c>
      <c r="B45" s="104">
        <v>10</v>
      </c>
      <c r="C45" s="105" t="s">
        <v>145</v>
      </c>
      <c r="D45" s="72" t="s">
        <v>284</v>
      </c>
      <c r="E45" s="72" t="s">
        <v>284</v>
      </c>
      <c r="F45" s="67" t="s">
        <v>284</v>
      </c>
    </row>
    <row r="46" spans="1:6" ht="16.5" customHeight="1">
      <c r="A46" s="51" t="s">
        <v>43</v>
      </c>
      <c r="B46" s="52">
        <v>10</v>
      </c>
      <c r="C46" s="56" t="s">
        <v>115</v>
      </c>
      <c r="D46" s="53" t="s">
        <v>284</v>
      </c>
      <c r="E46" s="53" t="s">
        <v>284</v>
      </c>
      <c r="F46" s="40" t="s">
        <v>284</v>
      </c>
    </row>
    <row r="47" spans="1:6" ht="36" customHeight="1">
      <c r="A47" s="51" t="s">
        <v>80</v>
      </c>
      <c r="B47" s="52">
        <v>10</v>
      </c>
      <c r="C47" s="56" t="s">
        <v>116</v>
      </c>
      <c r="D47" s="53" t="s">
        <v>284</v>
      </c>
      <c r="E47" s="53" t="s">
        <v>284</v>
      </c>
      <c r="F47" s="40" t="s">
        <v>284</v>
      </c>
    </row>
    <row r="48" spans="1:6" s="19" customFormat="1" ht="51" customHeight="1">
      <c r="A48" s="51" t="s">
        <v>81</v>
      </c>
      <c r="B48" s="52">
        <v>10</v>
      </c>
      <c r="C48" s="56" t="s">
        <v>117</v>
      </c>
      <c r="D48" s="53" t="s">
        <v>284</v>
      </c>
      <c r="E48" s="53" t="s">
        <v>284</v>
      </c>
      <c r="F48" s="40" t="s">
        <v>284</v>
      </c>
    </row>
    <row r="49" spans="1:6" ht="54.75" customHeight="1">
      <c r="A49" s="103" t="s">
        <v>82</v>
      </c>
      <c r="B49" s="104">
        <v>10</v>
      </c>
      <c r="C49" s="105" t="s">
        <v>118</v>
      </c>
      <c r="D49" s="72">
        <f>D50</f>
        <v>1450700</v>
      </c>
      <c r="E49" s="72">
        <f>E50</f>
        <v>1450532.56</v>
      </c>
      <c r="F49" s="67">
        <f aca="true" t="shared" si="2" ref="F49:F67">D49-E49</f>
        <v>167.43999999994412</v>
      </c>
    </row>
    <row r="50" spans="1:6" ht="122.25" customHeight="1">
      <c r="A50" s="51" t="s">
        <v>83</v>
      </c>
      <c r="B50" s="52">
        <v>10</v>
      </c>
      <c r="C50" s="56" t="s">
        <v>119</v>
      </c>
      <c r="D50" s="53">
        <f>D51+D53+D55</f>
        <v>1450700</v>
      </c>
      <c r="E50" s="53">
        <f>E51+E53+E55</f>
        <v>1450532.56</v>
      </c>
      <c r="F50" s="40">
        <f t="shared" si="2"/>
        <v>167.43999999994412</v>
      </c>
    </row>
    <row r="51" spans="1:6" ht="81.75" customHeight="1">
      <c r="A51" s="51" t="s">
        <v>84</v>
      </c>
      <c r="B51" s="52">
        <v>10</v>
      </c>
      <c r="C51" s="56" t="s">
        <v>120</v>
      </c>
      <c r="D51" s="53">
        <f>D52</f>
        <v>1306700</v>
      </c>
      <c r="E51" s="53">
        <f>E52</f>
        <v>1306631.45</v>
      </c>
      <c r="F51" s="40">
        <f t="shared" si="2"/>
        <v>68.55000000004657</v>
      </c>
    </row>
    <row r="52" spans="1:6" s="19" customFormat="1" ht="96" customHeight="1">
      <c r="A52" s="51" t="s">
        <v>85</v>
      </c>
      <c r="B52" s="52">
        <v>10</v>
      </c>
      <c r="C52" s="56" t="s">
        <v>121</v>
      </c>
      <c r="D52" s="53">
        <v>1306700</v>
      </c>
      <c r="E52" s="53">
        <v>1306631.45</v>
      </c>
      <c r="F52" s="40">
        <f t="shared" si="2"/>
        <v>68.55000000004657</v>
      </c>
    </row>
    <row r="53" spans="1:6" ht="117" customHeight="1">
      <c r="A53" s="51" t="s">
        <v>58</v>
      </c>
      <c r="B53" s="52">
        <v>10</v>
      </c>
      <c r="C53" s="56" t="s">
        <v>122</v>
      </c>
      <c r="D53" s="53">
        <v>144000</v>
      </c>
      <c r="E53" s="53">
        <f>E54</f>
        <v>143901.11</v>
      </c>
      <c r="F53" s="40">
        <f t="shared" si="2"/>
        <v>98.89000000001397</v>
      </c>
    </row>
    <row r="54" spans="1:6" ht="93" customHeight="1">
      <c r="A54" s="51" t="s">
        <v>86</v>
      </c>
      <c r="B54" s="52">
        <v>10</v>
      </c>
      <c r="C54" s="56" t="s">
        <v>123</v>
      </c>
      <c r="D54" s="53">
        <v>144000</v>
      </c>
      <c r="E54" s="53">
        <v>143901.11</v>
      </c>
      <c r="F54" s="40">
        <f t="shared" si="2"/>
        <v>98.89000000001397</v>
      </c>
    </row>
    <row r="55" spans="1:6" ht="93" customHeight="1">
      <c r="A55" s="51" t="s">
        <v>86</v>
      </c>
      <c r="B55" s="52">
        <v>10</v>
      </c>
      <c r="C55" s="56" t="s">
        <v>307</v>
      </c>
      <c r="D55" s="53">
        <v>0</v>
      </c>
      <c r="E55" s="53">
        <v>0</v>
      </c>
      <c r="F55" s="40">
        <f t="shared" si="2"/>
        <v>0</v>
      </c>
    </row>
    <row r="56" spans="1:6" ht="42" customHeight="1">
      <c r="A56" s="103" t="s">
        <v>87</v>
      </c>
      <c r="B56" s="104">
        <v>10</v>
      </c>
      <c r="C56" s="105" t="s">
        <v>124</v>
      </c>
      <c r="D56" s="72">
        <f>D60+D57</f>
        <v>94100</v>
      </c>
      <c r="E56" s="72">
        <f>E60+E57</f>
        <v>94068.23000000001</v>
      </c>
      <c r="F56" s="67">
        <f t="shared" si="2"/>
        <v>31.769999999989523</v>
      </c>
    </row>
    <row r="57" spans="1:6" ht="69.75" customHeight="1">
      <c r="A57" s="176" t="s">
        <v>451</v>
      </c>
      <c r="B57" s="177"/>
      <c r="C57" s="178" t="s">
        <v>452</v>
      </c>
      <c r="D57" s="58">
        <f>D58</f>
        <v>18000</v>
      </c>
      <c r="E57" s="58">
        <f>E58</f>
        <v>18000</v>
      </c>
      <c r="F57" s="59">
        <f>F58</f>
        <v>0</v>
      </c>
    </row>
    <row r="58" spans="1:6" ht="55.5" customHeight="1">
      <c r="A58" s="176" t="s">
        <v>453</v>
      </c>
      <c r="B58" s="177">
        <v>10</v>
      </c>
      <c r="C58" s="178" t="s">
        <v>454</v>
      </c>
      <c r="D58" s="58">
        <f>D59</f>
        <v>18000</v>
      </c>
      <c r="E58" s="58">
        <v>18000</v>
      </c>
      <c r="F58" s="40">
        <f t="shared" si="2"/>
        <v>0</v>
      </c>
    </row>
    <row r="59" spans="1:6" ht="65.25" customHeight="1">
      <c r="A59" s="176" t="s">
        <v>453</v>
      </c>
      <c r="B59" s="177">
        <v>10</v>
      </c>
      <c r="C59" s="178" t="s">
        <v>455</v>
      </c>
      <c r="D59" s="58">
        <v>18000</v>
      </c>
      <c r="E59" s="58">
        <v>18000</v>
      </c>
      <c r="F59" s="40">
        <f t="shared" si="2"/>
        <v>0</v>
      </c>
    </row>
    <row r="60" spans="1:6" ht="65.25" customHeight="1">
      <c r="A60" s="51" t="s">
        <v>88</v>
      </c>
      <c r="B60" s="52">
        <v>10</v>
      </c>
      <c r="C60" s="56" t="s">
        <v>125</v>
      </c>
      <c r="D60" s="53">
        <f>D61+D63</f>
        <v>76100</v>
      </c>
      <c r="E60" s="53">
        <f>E61+E63</f>
        <v>76068.23000000001</v>
      </c>
      <c r="F60" s="40">
        <f t="shared" si="2"/>
        <v>31.769999999989523</v>
      </c>
    </row>
    <row r="61" spans="1:6" ht="31.5" customHeight="1">
      <c r="A61" s="51" t="s">
        <v>89</v>
      </c>
      <c r="B61" s="52">
        <v>10</v>
      </c>
      <c r="C61" s="56" t="s">
        <v>126</v>
      </c>
      <c r="D61" s="53">
        <f>D62</f>
        <v>33500</v>
      </c>
      <c r="E61" s="53">
        <f>E62</f>
        <v>33438.23</v>
      </c>
      <c r="F61" s="40">
        <f t="shared" si="2"/>
        <v>61.7699999999968</v>
      </c>
    </row>
    <row r="62" spans="1:6" ht="72" customHeight="1">
      <c r="A62" s="51" t="s">
        <v>51</v>
      </c>
      <c r="B62" s="52">
        <v>10</v>
      </c>
      <c r="C62" s="56" t="s">
        <v>127</v>
      </c>
      <c r="D62" s="53">
        <v>33500</v>
      </c>
      <c r="E62" s="53">
        <v>33438.23</v>
      </c>
      <c r="F62" s="40">
        <f t="shared" si="2"/>
        <v>61.7699999999968</v>
      </c>
    </row>
    <row r="63" spans="1:6" ht="22.5" customHeight="1">
      <c r="A63" s="51" t="s">
        <v>456</v>
      </c>
      <c r="B63" s="52">
        <v>10</v>
      </c>
      <c r="C63" s="56" t="s">
        <v>457</v>
      </c>
      <c r="D63" s="53">
        <v>42600</v>
      </c>
      <c r="E63" s="53">
        <v>42630</v>
      </c>
      <c r="F63" s="40">
        <f>F64</f>
        <v>-30</v>
      </c>
    </row>
    <row r="64" spans="1:6" ht="18.75" customHeight="1">
      <c r="A64" s="51" t="s">
        <v>456</v>
      </c>
      <c r="B64" s="52">
        <v>10</v>
      </c>
      <c r="C64" s="56" t="s">
        <v>458</v>
      </c>
      <c r="D64" s="53">
        <v>42600</v>
      </c>
      <c r="E64" s="53">
        <v>42630</v>
      </c>
      <c r="F64" s="40">
        <f>D64-E64</f>
        <v>-30</v>
      </c>
    </row>
    <row r="65" spans="1:6" s="19" customFormat="1" ht="22.5" customHeight="1">
      <c r="A65" s="103" t="s">
        <v>390</v>
      </c>
      <c r="B65" s="104">
        <v>10</v>
      </c>
      <c r="C65" s="105" t="s">
        <v>461</v>
      </c>
      <c r="D65" s="72">
        <f>D66</f>
        <v>27200</v>
      </c>
      <c r="E65" s="72">
        <f>E66</f>
        <v>27200</v>
      </c>
      <c r="F65" s="67">
        <f t="shared" si="2"/>
        <v>0</v>
      </c>
    </row>
    <row r="66" spans="1:6" ht="21.75" customHeight="1">
      <c r="A66" s="51" t="s">
        <v>391</v>
      </c>
      <c r="B66" s="52">
        <v>10</v>
      </c>
      <c r="C66" s="56" t="s">
        <v>463</v>
      </c>
      <c r="D66" s="53">
        <f>D67</f>
        <v>27200</v>
      </c>
      <c r="E66" s="53">
        <f>E67</f>
        <v>27200</v>
      </c>
      <c r="F66" s="40">
        <f t="shared" si="2"/>
        <v>0</v>
      </c>
    </row>
    <row r="67" spans="1:6" ht="45.75" customHeight="1">
      <c r="A67" s="51" t="s">
        <v>392</v>
      </c>
      <c r="B67" s="52">
        <v>10</v>
      </c>
      <c r="C67" s="56" t="s">
        <v>462</v>
      </c>
      <c r="D67" s="53">
        <v>27200</v>
      </c>
      <c r="E67" s="53">
        <v>27200</v>
      </c>
      <c r="F67" s="40">
        <f t="shared" si="2"/>
        <v>0</v>
      </c>
    </row>
    <row r="68" spans="1:6" ht="34.5" customHeight="1">
      <c r="A68" s="103" t="s">
        <v>90</v>
      </c>
      <c r="B68" s="104">
        <v>10</v>
      </c>
      <c r="C68" s="105" t="s">
        <v>128</v>
      </c>
      <c r="D68" s="72">
        <v>0</v>
      </c>
      <c r="E68" s="72">
        <f>E69</f>
        <v>0</v>
      </c>
      <c r="F68" s="67">
        <f>F69</f>
        <v>0</v>
      </c>
    </row>
    <row r="69" spans="1:6" s="19" customFormat="1" ht="26.25" customHeight="1">
      <c r="A69" s="51" t="s">
        <v>59</v>
      </c>
      <c r="B69" s="52">
        <v>10</v>
      </c>
      <c r="C69" s="56" t="s">
        <v>129</v>
      </c>
      <c r="D69" s="53">
        <v>0</v>
      </c>
      <c r="E69" s="53">
        <f>E70</f>
        <v>0</v>
      </c>
      <c r="F69" s="40">
        <f>F70</f>
        <v>0</v>
      </c>
    </row>
    <row r="70" spans="1:6" ht="38.25" customHeight="1">
      <c r="A70" s="51" t="s">
        <v>60</v>
      </c>
      <c r="B70" s="52">
        <v>10</v>
      </c>
      <c r="C70" s="56" t="s">
        <v>130</v>
      </c>
      <c r="D70" s="53">
        <v>0</v>
      </c>
      <c r="E70" s="53">
        <v>0</v>
      </c>
      <c r="F70" s="40">
        <f aca="true" t="shared" si="3" ref="F70:F83">D70-E70</f>
        <v>0</v>
      </c>
    </row>
    <row r="71" spans="1:6" ht="34.5" customHeight="1">
      <c r="A71" s="103" t="s">
        <v>91</v>
      </c>
      <c r="B71" s="104">
        <v>10</v>
      </c>
      <c r="C71" s="105" t="s">
        <v>132</v>
      </c>
      <c r="D71" s="72">
        <f>D72</f>
        <v>8613900</v>
      </c>
      <c r="E71" s="72">
        <f>E72</f>
        <v>4089940</v>
      </c>
      <c r="F71" s="67">
        <f t="shared" si="3"/>
        <v>4523960</v>
      </c>
    </row>
    <row r="72" spans="1:6" s="19" customFormat="1" ht="48.75" customHeight="1">
      <c r="A72" s="51" t="s">
        <v>92</v>
      </c>
      <c r="B72" s="52">
        <v>10</v>
      </c>
      <c r="C72" s="56" t="s">
        <v>131</v>
      </c>
      <c r="D72" s="53">
        <f>D76+D81+D73</f>
        <v>8613900</v>
      </c>
      <c r="E72" s="53">
        <f>E76+E81+E73</f>
        <v>4089940</v>
      </c>
      <c r="F72" s="53">
        <f>F76+F81+F73</f>
        <v>4523960</v>
      </c>
    </row>
    <row r="73" spans="1:6" ht="50.25" customHeight="1">
      <c r="A73" s="51" t="s">
        <v>309</v>
      </c>
      <c r="B73" s="52">
        <v>10</v>
      </c>
      <c r="C73" s="56" t="s">
        <v>308</v>
      </c>
      <c r="D73" s="53">
        <f>D74</f>
        <v>831600</v>
      </c>
      <c r="E73" s="53">
        <f>E74</f>
        <v>831600</v>
      </c>
      <c r="F73" s="40">
        <f t="shared" si="3"/>
        <v>0</v>
      </c>
    </row>
    <row r="74" spans="1:6" ht="43.5" customHeight="1">
      <c r="A74" s="51" t="s">
        <v>311</v>
      </c>
      <c r="B74" s="52">
        <v>10</v>
      </c>
      <c r="C74" s="56" t="s">
        <v>310</v>
      </c>
      <c r="D74" s="53">
        <f>D75</f>
        <v>831600</v>
      </c>
      <c r="E74" s="53">
        <f>E75</f>
        <v>831600</v>
      </c>
      <c r="F74" s="40">
        <f t="shared" si="3"/>
        <v>0</v>
      </c>
    </row>
    <row r="75" spans="1:6" ht="50.25" customHeight="1">
      <c r="A75" s="51" t="s">
        <v>313</v>
      </c>
      <c r="B75" s="52">
        <v>10</v>
      </c>
      <c r="C75" s="56" t="s">
        <v>312</v>
      </c>
      <c r="D75" s="53">
        <v>831600</v>
      </c>
      <c r="E75" s="53">
        <v>831600</v>
      </c>
      <c r="F75" s="40">
        <f t="shared" si="3"/>
        <v>0</v>
      </c>
    </row>
    <row r="76" spans="1:6" ht="21" customHeight="1">
      <c r="A76" s="51" t="s">
        <v>52</v>
      </c>
      <c r="B76" s="52">
        <v>10</v>
      </c>
      <c r="C76" s="56" t="s">
        <v>133</v>
      </c>
      <c r="D76" s="53">
        <f>D77+D79</f>
        <v>149500</v>
      </c>
      <c r="E76" s="53">
        <f>E77+E79</f>
        <v>149500</v>
      </c>
      <c r="F76" s="40">
        <f t="shared" si="3"/>
        <v>0</v>
      </c>
    </row>
    <row r="77" spans="1:6" ht="27.75" customHeight="1">
      <c r="A77" s="51" t="s">
        <v>93</v>
      </c>
      <c r="B77" s="52">
        <v>10</v>
      </c>
      <c r="C77" s="56" t="s">
        <v>134</v>
      </c>
      <c r="D77" s="53">
        <v>149300</v>
      </c>
      <c r="E77" s="53">
        <f>E78</f>
        <v>149300</v>
      </c>
      <c r="F77" s="40">
        <f t="shared" si="3"/>
        <v>0</v>
      </c>
    </row>
    <row r="78" spans="1:6" ht="30.75" customHeight="1">
      <c r="A78" s="51" t="s">
        <v>53</v>
      </c>
      <c r="B78" s="52">
        <v>10</v>
      </c>
      <c r="C78" s="56" t="s">
        <v>135</v>
      </c>
      <c r="D78" s="53">
        <v>149300</v>
      </c>
      <c r="E78" s="53">
        <v>149300</v>
      </c>
      <c r="F78" s="40">
        <f t="shared" si="3"/>
        <v>0</v>
      </c>
    </row>
    <row r="79" spans="1:6" ht="22.5" customHeight="1">
      <c r="A79" s="51" t="s">
        <v>57</v>
      </c>
      <c r="B79" s="52">
        <v>10</v>
      </c>
      <c r="C79" s="56" t="s">
        <v>136</v>
      </c>
      <c r="D79" s="53">
        <v>200</v>
      </c>
      <c r="E79" s="53">
        <v>200</v>
      </c>
      <c r="F79" s="40">
        <f t="shared" si="3"/>
        <v>0</v>
      </c>
    </row>
    <row r="80" spans="1:6" ht="32.25" customHeight="1">
      <c r="A80" s="51" t="s">
        <v>94</v>
      </c>
      <c r="B80" s="52">
        <v>10</v>
      </c>
      <c r="C80" s="56" t="s">
        <v>137</v>
      </c>
      <c r="D80" s="53">
        <v>200</v>
      </c>
      <c r="E80" s="53">
        <v>200</v>
      </c>
      <c r="F80" s="40">
        <f t="shared" si="3"/>
        <v>0</v>
      </c>
    </row>
    <row r="81" spans="1:6" ht="18.75" customHeight="1">
      <c r="A81" s="51" t="s">
        <v>54</v>
      </c>
      <c r="B81" s="52">
        <v>10</v>
      </c>
      <c r="C81" s="56" t="s">
        <v>138</v>
      </c>
      <c r="D81" s="53">
        <f>D82</f>
        <v>7632800</v>
      </c>
      <c r="E81" s="53">
        <f>E82</f>
        <v>3108840</v>
      </c>
      <c r="F81" s="40">
        <f t="shared" si="3"/>
        <v>4523960</v>
      </c>
    </row>
    <row r="82" spans="1:6" ht="26.25" customHeight="1">
      <c r="A82" s="51" t="s">
        <v>55</v>
      </c>
      <c r="B82" s="52">
        <v>10</v>
      </c>
      <c r="C82" s="56" t="s">
        <v>139</v>
      </c>
      <c r="D82" s="53">
        <f>D83</f>
        <v>7632800</v>
      </c>
      <c r="E82" s="53">
        <f>E83</f>
        <v>3108840</v>
      </c>
      <c r="F82" s="40">
        <f t="shared" si="3"/>
        <v>4523960</v>
      </c>
    </row>
    <row r="83" spans="1:6" ht="22.5" customHeight="1">
      <c r="A83" s="51" t="s">
        <v>56</v>
      </c>
      <c r="B83" s="52">
        <v>10</v>
      </c>
      <c r="C83" s="56" t="s">
        <v>140</v>
      </c>
      <c r="D83" s="53">
        <f>6966800-1530900+1748900+448000</f>
        <v>7632800</v>
      </c>
      <c r="E83" s="53">
        <v>3108840</v>
      </c>
      <c r="F83" s="40">
        <f t="shared" si="3"/>
        <v>4523960</v>
      </c>
    </row>
    <row r="84" spans="1:6" ht="12" customHeight="1">
      <c r="A84" s="18" t="s">
        <v>146</v>
      </c>
      <c r="B84" s="35"/>
      <c r="C84" s="11" t="s">
        <v>147</v>
      </c>
      <c r="D84" s="12"/>
      <c r="E84" s="5"/>
      <c r="F84" s="6"/>
    </row>
    <row r="85" spans="1:6" ht="23.25" customHeight="1">
      <c r="A85" s="18" t="s">
        <v>148</v>
      </c>
      <c r="B85" s="35"/>
      <c r="C85" s="11" t="s">
        <v>147</v>
      </c>
      <c r="D85" s="12">
        <f>D16</f>
        <v>14452200</v>
      </c>
      <c r="E85" s="12">
        <f>E16</f>
        <v>9925806.340000002</v>
      </c>
      <c r="F85" s="12">
        <f>F16</f>
        <v>4526393.659999998</v>
      </c>
    </row>
    <row r="86" ht="10.5" customHeight="1"/>
    <row r="88" ht="11.25" customHeight="1"/>
    <row r="92" ht="10.5" customHeight="1"/>
    <row r="93" ht="10.5" customHeight="1"/>
    <row r="94" ht="9.75" customHeight="1"/>
    <row r="95" ht="31.5" customHeight="1"/>
    <row r="96" ht="25.5" customHeight="1"/>
    <row r="97" ht="39" customHeight="1"/>
    <row r="98" ht="54" customHeight="1"/>
    <row r="99" ht="24.75" customHeight="1"/>
    <row r="100" ht="25.5" customHeight="1"/>
    <row r="101" ht="36.75" customHeight="1"/>
    <row r="102" ht="29.25" customHeight="1"/>
    <row r="103" ht="27" customHeight="1"/>
    <row r="104" ht="26.25" customHeight="1"/>
    <row r="105" ht="171" customHeight="1"/>
    <row r="106" ht="16.5" customHeight="1" hidden="1"/>
    <row r="107" ht="16.5" customHeight="1" hidden="1"/>
    <row r="108" ht="15" customHeight="1" hidden="1"/>
    <row r="109" ht="18.75" customHeight="1" hidden="1"/>
    <row r="110" ht="15" customHeight="1" hidden="1"/>
    <row r="111" ht="21" customHeight="1" hidden="1"/>
    <row r="112" ht="12" customHeight="1" hidden="1"/>
    <row r="113" ht="12.75" customHeight="1" hidden="1"/>
    <row r="114" ht="16.5" customHeight="1" hidden="1"/>
    <row r="115" ht="16.5" customHeight="1" hidden="1"/>
    <row r="116" ht="17.25" customHeight="1" hidden="1"/>
    <row r="117" ht="18" customHeight="1" hidden="1"/>
    <row r="118" ht="26.25" customHeight="1" hidden="1"/>
    <row r="119" ht="25.5" customHeight="1" hidden="1"/>
    <row r="120" ht="15" customHeight="1" hidden="1"/>
    <row r="121" ht="27.75" customHeight="1" hidden="1"/>
    <row r="122" ht="27.75" customHeight="1" hidden="1" thickBot="1"/>
    <row r="123" ht="3.75" customHeight="1"/>
    <row r="124" ht="38.25" customHeight="1"/>
    <row r="125" ht="44.25" customHeight="1"/>
    <row r="126" ht="20.25" customHeight="1"/>
    <row r="127" ht="10.5" customHeight="1"/>
    <row r="128" ht="24.75" customHeight="1"/>
    <row r="129" ht="8.25" customHeight="1"/>
    <row r="130" ht="6.75" customHeight="1"/>
    <row r="131" ht="12.75" customHeight="1"/>
    <row r="132" ht="12.75" customHeight="1"/>
    <row r="133" ht="12.75" customHeight="1"/>
    <row r="134" ht="12.75" customHeight="1"/>
    <row r="135" ht="1.5" customHeight="1"/>
    <row r="136" ht="22.5" customHeight="1" hidden="1"/>
    <row r="137" ht="1.5" customHeight="1"/>
    <row r="138" ht="11.25" customHeight="1" hidden="1"/>
    <row r="139" ht="11.25" customHeight="1" hidden="1"/>
    <row r="140" ht="11.25" customHeight="1" hidden="1"/>
    <row r="141" ht="11.25" customHeight="1" hidden="1"/>
    <row r="142" ht="11.25" customHeight="1" hidden="1"/>
    <row r="143" ht="11.25" customHeight="1" hidden="1"/>
    <row r="144" ht="11.25" customHeight="1" hidden="1"/>
    <row r="145" ht="11.25" customHeight="1" hidden="1"/>
    <row r="146" ht="11.25" customHeight="1" hidden="1"/>
    <row r="147" ht="11.25" customHeight="1" hidden="1"/>
    <row r="148" ht="0.75" customHeight="1"/>
    <row r="149" ht="11.25" customHeight="1" hidden="1"/>
    <row r="150" ht="11.25" customHeight="1" hidden="1"/>
    <row r="151" ht="11.25" customHeight="1" hidden="1"/>
    <row r="152" ht="11.25" customHeight="1" hidden="1"/>
    <row r="153" ht="11.25" customHeight="1" hidden="1"/>
    <row r="154" ht="11.25" customHeight="1" hidden="1"/>
    <row r="155" ht="11.25" customHeight="1" hidden="1"/>
    <row r="156" ht="11.25" customHeight="1" hidden="1"/>
    <row r="157" ht="23.25" customHeight="1" hidden="1"/>
    <row r="158" ht="9.75" customHeight="1" hidden="1"/>
    <row r="159" ht="12.75" customHeight="1" hidden="1"/>
  </sheetData>
  <sheetProtection/>
  <mergeCells count="1">
    <mergeCell ref="B7:D7"/>
  </mergeCells>
  <printOptions/>
  <pageMargins left="0.4724409448818898" right="0.1968503937007874" top="0.35433070866141736" bottom="0.35433070866141736" header="0" footer="0"/>
  <pageSetup horizontalDpi="300" verticalDpi="3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7"/>
  <sheetViews>
    <sheetView showGridLines="0" workbookViewId="0" topLeftCell="A1">
      <selection activeCell="C196" sqref="C196"/>
    </sheetView>
  </sheetViews>
  <sheetFormatPr defaultColWidth="9.00390625" defaultRowHeight="12.75"/>
  <cols>
    <col min="1" max="1" width="25.625" style="86" customWidth="1"/>
    <col min="2" max="2" width="5.25390625" style="8" customWidth="1"/>
    <col min="3" max="3" width="21.375" style="61" customWidth="1"/>
    <col min="4" max="4" width="12.875" style="17" customWidth="1"/>
    <col min="5" max="5" width="12.25390625" style="17" customWidth="1"/>
    <col min="6" max="6" width="10.25390625" style="160" customWidth="1"/>
    <col min="7" max="7" width="15.375" style="8" customWidth="1"/>
    <col min="8" max="16384" width="9.125" style="8" customWidth="1"/>
  </cols>
  <sheetData>
    <row r="1" spans="2:6" ht="14.25" customHeight="1">
      <c r="B1" s="62" t="s">
        <v>20</v>
      </c>
      <c r="C1" s="33"/>
      <c r="E1" s="95" t="s">
        <v>15</v>
      </c>
      <c r="F1" s="140"/>
    </row>
    <row r="2" spans="1:6" ht="9" customHeight="1">
      <c r="A2" s="87"/>
      <c r="B2" s="13"/>
      <c r="C2" s="60"/>
      <c r="D2" s="96"/>
      <c r="E2" s="96"/>
      <c r="F2" s="141"/>
    </row>
    <row r="3" spans="1:6" ht="12.75">
      <c r="A3" s="88"/>
      <c r="B3" s="14" t="s">
        <v>8</v>
      </c>
      <c r="C3" s="14" t="s">
        <v>7</v>
      </c>
      <c r="D3" s="97" t="s">
        <v>28</v>
      </c>
      <c r="E3" s="98"/>
      <c r="F3" s="142" t="s">
        <v>3</v>
      </c>
    </row>
    <row r="4" spans="1:6" ht="12.75">
      <c r="A4" s="88" t="s">
        <v>6</v>
      </c>
      <c r="B4" s="14" t="s">
        <v>9</v>
      </c>
      <c r="C4" s="2" t="s">
        <v>32</v>
      </c>
      <c r="D4" s="97" t="s">
        <v>27</v>
      </c>
      <c r="E4" s="99" t="s">
        <v>19</v>
      </c>
      <c r="F4" s="143" t="s">
        <v>4</v>
      </c>
    </row>
    <row r="5" spans="1:6" ht="11.25" customHeight="1">
      <c r="A5" s="88"/>
      <c r="B5" s="14" t="s">
        <v>10</v>
      </c>
      <c r="C5" s="14" t="s">
        <v>31</v>
      </c>
      <c r="D5" s="97" t="s">
        <v>4</v>
      </c>
      <c r="E5" s="97"/>
      <c r="F5" s="144"/>
    </row>
    <row r="6" spans="1:6" ht="13.5" thickBot="1">
      <c r="A6" s="89">
        <v>1</v>
      </c>
      <c r="B6" s="54">
        <v>2</v>
      </c>
      <c r="C6" s="54">
        <v>3</v>
      </c>
      <c r="D6" s="100" t="s">
        <v>2</v>
      </c>
      <c r="E6" s="100" t="s">
        <v>21</v>
      </c>
      <c r="F6" s="145" t="s">
        <v>22</v>
      </c>
    </row>
    <row r="7" spans="1:7" s="118" customFormat="1" ht="15" customHeight="1" thickBot="1">
      <c r="A7" s="119" t="s">
        <v>149</v>
      </c>
      <c r="B7" s="120">
        <v>200</v>
      </c>
      <c r="C7" s="121" t="s">
        <v>150</v>
      </c>
      <c r="D7" s="122">
        <f>D9+D70+D78+D86+D99+D141+D160+D166+D140+D171</f>
        <v>14652515.77</v>
      </c>
      <c r="E7" s="122">
        <f>E9+E70+E78+E86+E99+E141+E160+E166+E140+E171</f>
        <v>10082485.590000002</v>
      </c>
      <c r="F7" s="146">
        <f>D7-E7</f>
        <v>4570030.179999998</v>
      </c>
      <c r="G7" s="117"/>
    </row>
    <row r="8" spans="1:7" ht="26.25" customHeight="1" thickBot="1">
      <c r="A8" s="128" t="s">
        <v>289</v>
      </c>
      <c r="B8" s="129"/>
      <c r="C8" s="130" t="s">
        <v>152</v>
      </c>
      <c r="D8" s="131">
        <f>D7</f>
        <v>14652515.77</v>
      </c>
      <c r="E8" s="131">
        <f>E7</f>
        <v>10082485.590000002</v>
      </c>
      <c r="F8" s="147">
        <f>D8-E8</f>
        <v>4570030.179999998</v>
      </c>
      <c r="G8" s="17"/>
    </row>
    <row r="9" spans="1:6" ht="22.5" customHeight="1" thickBot="1">
      <c r="A9" s="124" t="s">
        <v>238</v>
      </c>
      <c r="B9" s="125">
        <v>200</v>
      </c>
      <c r="C9" s="126" t="s">
        <v>153</v>
      </c>
      <c r="D9" s="127">
        <f>D10+D20+D49</f>
        <v>4403828.77</v>
      </c>
      <c r="E9" s="127">
        <f>E10+E20+E49</f>
        <v>4389661.5</v>
      </c>
      <c r="F9" s="148">
        <f>D9-E9</f>
        <v>14167.269999999553</v>
      </c>
    </row>
    <row r="10" spans="1:6" ht="42" customHeight="1">
      <c r="A10" s="90" t="s">
        <v>151</v>
      </c>
      <c r="B10" s="52">
        <v>200</v>
      </c>
      <c r="C10" s="56" t="s">
        <v>154</v>
      </c>
      <c r="D10" s="53">
        <f aca="true" t="shared" si="0" ref="D10:F11">D11</f>
        <v>709404</v>
      </c>
      <c r="E10" s="53">
        <f t="shared" si="0"/>
        <v>702614.45</v>
      </c>
      <c r="F10" s="149">
        <f t="shared" si="0"/>
        <v>6789.550000000003</v>
      </c>
    </row>
    <row r="11" spans="1:6" ht="47.25" customHeight="1">
      <c r="A11" s="82" t="s">
        <v>262</v>
      </c>
      <c r="B11" s="52"/>
      <c r="C11" s="56" t="s">
        <v>246</v>
      </c>
      <c r="D11" s="53">
        <f t="shared" si="0"/>
        <v>709404</v>
      </c>
      <c r="E11" s="53">
        <f t="shared" si="0"/>
        <v>702614.45</v>
      </c>
      <c r="F11" s="149">
        <f t="shared" si="0"/>
        <v>6789.550000000003</v>
      </c>
    </row>
    <row r="12" spans="1:7" ht="23.25" customHeight="1">
      <c r="A12" s="83" t="s">
        <v>263</v>
      </c>
      <c r="B12" s="55"/>
      <c r="C12" s="38" t="s">
        <v>155</v>
      </c>
      <c r="D12" s="57">
        <f>D13+D18</f>
        <v>709404</v>
      </c>
      <c r="E12" s="57">
        <f>E13+E18</f>
        <v>702614.45</v>
      </c>
      <c r="F12" s="150">
        <f>F13+F18</f>
        <v>6789.550000000003</v>
      </c>
      <c r="G12" s="17"/>
    </row>
    <row r="13" spans="1:7" ht="15.75" customHeight="1">
      <c r="A13" s="83" t="s">
        <v>257</v>
      </c>
      <c r="B13" s="55"/>
      <c r="C13" s="38" t="s">
        <v>157</v>
      </c>
      <c r="D13" s="59">
        <f>D14</f>
        <v>685500</v>
      </c>
      <c r="E13" s="59">
        <f>E14</f>
        <v>678710.87</v>
      </c>
      <c r="F13" s="151">
        <f>F14</f>
        <v>6789.130000000005</v>
      </c>
      <c r="G13" s="17"/>
    </row>
    <row r="14" spans="1:6" ht="20.25" customHeight="1">
      <c r="A14" s="78" t="s">
        <v>220</v>
      </c>
      <c r="B14" s="55"/>
      <c r="C14" s="38" t="s">
        <v>156</v>
      </c>
      <c r="D14" s="59">
        <f>D15+D16</f>
        <v>685500</v>
      </c>
      <c r="E14" s="59">
        <f>E15+E16</f>
        <v>678710.87</v>
      </c>
      <c r="F14" s="151">
        <f>F15+F16</f>
        <v>6789.130000000005</v>
      </c>
    </row>
    <row r="15" spans="1:6" s="75" customFormat="1" ht="12" customHeight="1">
      <c r="A15" s="102" t="s">
        <v>221</v>
      </c>
      <c r="B15" s="71"/>
      <c r="C15" s="66" t="s">
        <v>158</v>
      </c>
      <c r="D15" s="67">
        <v>487000</v>
      </c>
      <c r="E15" s="67">
        <v>486317.61</v>
      </c>
      <c r="F15" s="152">
        <f>D15-E15</f>
        <v>682.390000000014</v>
      </c>
    </row>
    <row r="16" spans="1:7" s="75" customFormat="1" ht="21.75" customHeight="1">
      <c r="A16" s="102" t="s">
        <v>223</v>
      </c>
      <c r="B16" s="71"/>
      <c r="C16" s="66" t="s">
        <v>159</v>
      </c>
      <c r="D16" s="67">
        <v>198500</v>
      </c>
      <c r="E16" s="67">
        <v>192393.26</v>
      </c>
      <c r="F16" s="152">
        <f>D16-E16</f>
        <v>6106.739999999991</v>
      </c>
      <c r="G16" s="76"/>
    </row>
    <row r="17" spans="1:6" s="19" customFormat="1" ht="15" customHeight="1">
      <c r="A17" s="83" t="s">
        <v>258</v>
      </c>
      <c r="B17" s="37"/>
      <c r="C17" s="38" t="s">
        <v>160</v>
      </c>
      <c r="D17" s="59">
        <f>D18</f>
        <v>23904</v>
      </c>
      <c r="E17" s="59">
        <f aca="true" t="shared" si="1" ref="D17:F18">E18</f>
        <v>23903.58</v>
      </c>
      <c r="F17" s="151">
        <f t="shared" si="1"/>
        <v>0.41999999999825377</v>
      </c>
    </row>
    <row r="18" spans="1:6" s="19" customFormat="1" ht="24" customHeight="1">
      <c r="A18" s="78" t="s">
        <v>220</v>
      </c>
      <c r="B18" s="37"/>
      <c r="C18" s="38" t="s">
        <v>161</v>
      </c>
      <c r="D18" s="40">
        <f t="shared" si="1"/>
        <v>23904</v>
      </c>
      <c r="E18" s="40">
        <f t="shared" si="1"/>
        <v>23903.58</v>
      </c>
      <c r="F18" s="153">
        <f t="shared" si="1"/>
        <v>0.41999999999825377</v>
      </c>
    </row>
    <row r="19" spans="1:6" s="75" customFormat="1" ht="15" customHeight="1">
      <c r="A19" s="102" t="s">
        <v>222</v>
      </c>
      <c r="B19" s="71"/>
      <c r="C19" s="66" t="s">
        <v>162</v>
      </c>
      <c r="D19" s="67">
        <v>23904</v>
      </c>
      <c r="E19" s="67">
        <v>23903.58</v>
      </c>
      <c r="F19" s="152">
        <f>D19-E19</f>
        <v>0.41999999999825377</v>
      </c>
    </row>
    <row r="20" spans="1:7" ht="71.25" customHeight="1">
      <c r="A20" s="83" t="s">
        <v>264</v>
      </c>
      <c r="B20" s="37"/>
      <c r="C20" s="38" t="s">
        <v>163</v>
      </c>
      <c r="D20" s="40">
        <f>D21+D41+D43</f>
        <v>3609374.77</v>
      </c>
      <c r="E20" s="40">
        <f>E21+E41+E43</f>
        <v>3601997.86</v>
      </c>
      <c r="F20" s="153">
        <f>D20-E20</f>
        <v>7376.910000000149</v>
      </c>
      <c r="G20" s="17"/>
    </row>
    <row r="21" spans="1:7" ht="15" customHeight="1">
      <c r="A21" s="82" t="s">
        <v>262</v>
      </c>
      <c r="B21" s="37"/>
      <c r="C21" s="38" t="s">
        <v>247</v>
      </c>
      <c r="D21" s="40">
        <f>D22</f>
        <v>3510634.77</v>
      </c>
      <c r="E21" s="40">
        <f>E22</f>
        <v>3503264.69</v>
      </c>
      <c r="F21" s="153">
        <f>F22</f>
        <v>7370.080000000002</v>
      </c>
      <c r="G21" s="17"/>
    </row>
    <row r="22" spans="1:6" ht="18.75" customHeight="1">
      <c r="A22" s="83" t="s">
        <v>265</v>
      </c>
      <c r="B22" s="37"/>
      <c r="C22" s="38" t="s">
        <v>164</v>
      </c>
      <c r="D22" s="40">
        <f>D23+D27+D30+D33</f>
        <v>3510634.77</v>
      </c>
      <c r="E22" s="40">
        <f>E23+E27+E30+E33</f>
        <v>3503264.69</v>
      </c>
      <c r="F22" s="153">
        <f>F23+F27+F30+F33</f>
        <v>7370.080000000002</v>
      </c>
    </row>
    <row r="23" spans="1:6" ht="15.75" customHeight="1">
      <c r="A23" s="83" t="s">
        <v>257</v>
      </c>
      <c r="B23" s="37"/>
      <c r="C23" s="38" t="s">
        <v>165</v>
      </c>
      <c r="D23" s="59">
        <f>D24</f>
        <v>2972962.77</v>
      </c>
      <c r="E23" s="59">
        <f>E24</f>
        <v>2965669.92</v>
      </c>
      <c r="F23" s="151">
        <f>F24</f>
        <v>7292.849999999977</v>
      </c>
    </row>
    <row r="24" spans="1:6" ht="21.75" customHeight="1">
      <c r="A24" s="78" t="s">
        <v>220</v>
      </c>
      <c r="B24" s="37"/>
      <c r="C24" s="38" t="s">
        <v>166</v>
      </c>
      <c r="D24" s="40">
        <f>D25+D26</f>
        <v>2972962.77</v>
      </c>
      <c r="E24" s="40">
        <f>E25+E26</f>
        <v>2965669.92</v>
      </c>
      <c r="F24" s="153">
        <f>F25+F26</f>
        <v>7292.849999999977</v>
      </c>
    </row>
    <row r="25" spans="1:6" s="70" customFormat="1" ht="14.25" customHeight="1">
      <c r="A25" s="102" t="s">
        <v>221</v>
      </c>
      <c r="B25" s="71"/>
      <c r="C25" s="66" t="s">
        <v>167</v>
      </c>
      <c r="D25" s="67">
        <v>2207500</v>
      </c>
      <c r="E25" s="67">
        <v>2207449.83</v>
      </c>
      <c r="F25" s="152">
        <f>D25-E25</f>
        <v>50.169999999925494</v>
      </c>
    </row>
    <row r="26" spans="1:6" s="70" customFormat="1" ht="23.25" customHeight="1">
      <c r="A26" s="102" t="s">
        <v>223</v>
      </c>
      <c r="B26" s="71"/>
      <c r="C26" s="66" t="s">
        <v>224</v>
      </c>
      <c r="D26" s="67">
        <f>758300+26193.77-19031</f>
        <v>765462.77</v>
      </c>
      <c r="E26" s="67">
        <v>758220.09</v>
      </c>
      <c r="F26" s="152">
        <f>D26-E26</f>
        <v>7242.680000000051</v>
      </c>
    </row>
    <row r="27" spans="1:6" s="70" customFormat="1" ht="24.75" customHeight="1">
      <c r="A27" s="83" t="s">
        <v>258</v>
      </c>
      <c r="B27" s="74"/>
      <c r="C27" s="69" t="s">
        <v>168</v>
      </c>
      <c r="D27" s="59">
        <f aca="true" t="shared" si="2" ref="D27:F28">D28</f>
        <v>112292</v>
      </c>
      <c r="E27" s="59">
        <f t="shared" si="2"/>
        <v>112291.65</v>
      </c>
      <c r="F27" s="151">
        <f t="shared" si="2"/>
        <v>0.35000000000582077</v>
      </c>
    </row>
    <row r="28" spans="1:6" ht="23.25" customHeight="1">
      <c r="A28" s="78" t="s">
        <v>220</v>
      </c>
      <c r="B28" s="37"/>
      <c r="C28" s="38" t="s">
        <v>169</v>
      </c>
      <c r="D28" s="40">
        <f t="shared" si="2"/>
        <v>112292</v>
      </c>
      <c r="E28" s="40">
        <f t="shared" si="2"/>
        <v>112291.65</v>
      </c>
      <c r="F28" s="153">
        <f t="shared" si="2"/>
        <v>0.35000000000582077</v>
      </c>
    </row>
    <row r="29" spans="1:6" s="70" customFormat="1" ht="15" customHeight="1">
      <c r="A29" s="102" t="s">
        <v>222</v>
      </c>
      <c r="B29" s="65"/>
      <c r="C29" s="66" t="s">
        <v>170</v>
      </c>
      <c r="D29" s="67">
        <v>112292</v>
      </c>
      <c r="E29" s="67">
        <v>112291.65</v>
      </c>
      <c r="F29" s="152">
        <f>D29-E29</f>
        <v>0.35000000000582077</v>
      </c>
    </row>
    <row r="30" spans="1:6" s="70" customFormat="1" ht="35.25" customHeight="1">
      <c r="A30" s="83" t="s">
        <v>259</v>
      </c>
      <c r="B30" s="68"/>
      <c r="C30" s="69" t="s">
        <v>225</v>
      </c>
      <c r="D30" s="59">
        <f aca="true" t="shared" si="3" ref="D30:F31">D31</f>
        <v>53550</v>
      </c>
      <c r="E30" s="59">
        <f>E31</f>
        <v>53543.95</v>
      </c>
      <c r="F30" s="151">
        <f t="shared" si="3"/>
        <v>6.05000000000291</v>
      </c>
    </row>
    <row r="31" spans="1:6" ht="12.75" customHeight="1">
      <c r="A31" s="78" t="s">
        <v>226</v>
      </c>
      <c r="B31" s="36"/>
      <c r="C31" s="38" t="s">
        <v>171</v>
      </c>
      <c r="D31" s="40">
        <f t="shared" si="3"/>
        <v>53550</v>
      </c>
      <c r="E31" s="40">
        <f t="shared" si="3"/>
        <v>53543.95</v>
      </c>
      <c r="F31" s="153">
        <f t="shared" si="3"/>
        <v>6.05000000000291</v>
      </c>
    </row>
    <row r="32" spans="1:6" s="70" customFormat="1" ht="15" customHeight="1">
      <c r="A32" s="102" t="s">
        <v>229</v>
      </c>
      <c r="B32" s="65"/>
      <c r="C32" s="66" t="s">
        <v>172</v>
      </c>
      <c r="D32" s="67">
        <v>53550</v>
      </c>
      <c r="E32" s="67">
        <v>53543.95</v>
      </c>
      <c r="F32" s="152">
        <f>D32-E32</f>
        <v>6.05000000000291</v>
      </c>
    </row>
    <row r="33" spans="1:6" ht="35.25" customHeight="1">
      <c r="A33" s="83" t="s">
        <v>245</v>
      </c>
      <c r="B33" s="36"/>
      <c r="C33" s="38" t="s">
        <v>173</v>
      </c>
      <c r="D33" s="40">
        <f>D34+D38</f>
        <v>371830</v>
      </c>
      <c r="E33" s="40">
        <f>E34+E38</f>
        <v>371759.17</v>
      </c>
      <c r="F33" s="153">
        <f>D33-E33</f>
        <v>70.8300000000163</v>
      </c>
    </row>
    <row r="34" spans="1:6" ht="18" customHeight="1">
      <c r="A34" s="78" t="s">
        <v>226</v>
      </c>
      <c r="B34" s="36"/>
      <c r="C34" s="38" t="s">
        <v>174</v>
      </c>
      <c r="D34" s="40">
        <f>D35+D36+D37</f>
        <v>178990</v>
      </c>
      <c r="E34" s="40">
        <f>E35+E36+E37</f>
        <v>178925.55</v>
      </c>
      <c r="F34" s="153">
        <f>F35+F36+F37</f>
        <v>64.44999999999163</v>
      </c>
    </row>
    <row r="35" spans="1:6" s="70" customFormat="1" ht="13.5" customHeight="1">
      <c r="A35" s="102" t="s">
        <v>230</v>
      </c>
      <c r="B35" s="65"/>
      <c r="C35" s="66" t="s">
        <v>290</v>
      </c>
      <c r="D35" s="67">
        <v>108000</v>
      </c>
      <c r="E35" s="67">
        <v>107979.6</v>
      </c>
      <c r="F35" s="152">
        <f>D35-E35</f>
        <v>20.39999999999418</v>
      </c>
    </row>
    <row r="36" spans="1:6" s="70" customFormat="1" ht="22.5" customHeight="1">
      <c r="A36" s="102" t="s">
        <v>231</v>
      </c>
      <c r="B36" s="65"/>
      <c r="C36" s="66" t="s">
        <v>175</v>
      </c>
      <c r="D36" s="67">
        <v>12390</v>
      </c>
      <c r="E36" s="67">
        <v>12386.65</v>
      </c>
      <c r="F36" s="152">
        <f>D36-E36</f>
        <v>3.350000000000364</v>
      </c>
    </row>
    <row r="37" spans="1:6" s="70" customFormat="1" ht="14.25" customHeight="1">
      <c r="A37" s="102" t="s">
        <v>232</v>
      </c>
      <c r="B37" s="65"/>
      <c r="C37" s="66" t="s">
        <v>176</v>
      </c>
      <c r="D37" s="67">
        <v>58600</v>
      </c>
      <c r="E37" s="67">
        <v>58559.3</v>
      </c>
      <c r="F37" s="152">
        <f>D37-E37</f>
        <v>40.69999999999709</v>
      </c>
    </row>
    <row r="38" spans="1:6" ht="17.25" customHeight="1">
      <c r="A38" s="78" t="s">
        <v>236</v>
      </c>
      <c r="B38" s="36"/>
      <c r="C38" s="38" t="s">
        <v>177</v>
      </c>
      <c r="D38" s="40">
        <f>D39+D40</f>
        <v>192840</v>
      </c>
      <c r="E38" s="40">
        <f>E40</f>
        <v>192833.62</v>
      </c>
      <c r="F38" s="153">
        <f>F40</f>
        <v>6.380000000004657</v>
      </c>
    </row>
    <row r="39" spans="1:6" s="70" customFormat="1" ht="24.75" customHeight="1">
      <c r="A39" s="102" t="s">
        <v>306</v>
      </c>
      <c r="B39" s="65"/>
      <c r="C39" s="66" t="s">
        <v>305</v>
      </c>
      <c r="D39" s="67">
        <v>0</v>
      </c>
      <c r="E39" s="67">
        <v>0</v>
      </c>
      <c r="F39" s="152">
        <f>D39-E39</f>
        <v>0</v>
      </c>
    </row>
    <row r="40" spans="1:6" s="70" customFormat="1" ht="24.75" customHeight="1">
      <c r="A40" s="102" t="s">
        <v>237</v>
      </c>
      <c r="B40" s="65"/>
      <c r="C40" s="66" t="s">
        <v>178</v>
      </c>
      <c r="D40" s="67">
        <v>192840</v>
      </c>
      <c r="E40" s="67">
        <v>192833.62</v>
      </c>
      <c r="F40" s="152">
        <f>D40-E40</f>
        <v>6.380000000004657</v>
      </c>
    </row>
    <row r="41" spans="1:6" ht="23.25" customHeight="1">
      <c r="A41" s="83" t="s">
        <v>260</v>
      </c>
      <c r="B41" s="36"/>
      <c r="C41" s="38" t="s">
        <v>182</v>
      </c>
      <c r="D41" s="40">
        <f>D42</f>
        <v>98540</v>
      </c>
      <c r="E41" s="40">
        <f>E42</f>
        <v>98533.17</v>
      </c>
      <c r="F41" s="153">
        <f>F42</f>
        <v>6.830000000001746</v>
      </c>
    </row>
    <row r="42" spans="1:6" s="70" customFormat="1" ht="15" customHeight="1">
      <c r="A42" s="102" t="s">
        <v>235</v>
      </c>
      <c r="B42" s="65"/>
      <c r="C42" s="66" t="s">
        <v>183</v>
      </c>
      <c r="D42" s="67">
        <v>98540</v>
      </c>
      <c r="E42" s="67">
        <v>98533.17</v>
      </c>
      <c r="F42" s="152">
        <f>D42-E42</f>
        <v>6.830000000001746</v>
      </c>
    </row>
    <row r="43" spans="1:6" s="70" customFormat="1" ht="15" customHeight="1">
      <c r="A43" s="84" t="s">
        <v>266</v>
      </c>
      <c r="B43" s="68"/>
      <c r="C43" s="69" t="s">
        <v>248</v>
      </c>
      <c r="D43" s="59">
        <f aca="true" t="shared" si="4" ref="D43:F44">D44</f>
        <v>200</v>
      </c>
      <c r="E43" s="59">
        <f t="shared" si="4"/>
        <v>200</v>
      </c>
      <c r="F43" s="151">
        <f t="shared" si="4"/>
        <v>0</v>
      </c>
    </row>
    <row r="44" spans="1:6" s="70" customFormat="1" ht="111.75" customHeight="1">
      <c r="A44" s="83" t="s">
        <v>267</v>
      </c>
      <c r="B44" s="68"/>
      <c r="C44" s="69" t="s">
        <v>249</v>
      </c>
      <c r="D44" s="59">
        <f t="shared" si="4"/>
        <v>200</v>
      </c>
      <c r="E44" s="59">
        <f t="shared" si="4"/>
        <v>200</v>
      </c>
      <c r="F44" s="151">
        <f t="shared" si="4"/>
        <v>0</v>
      </c>
    </row>
    <row r="45" spans="1:6" s="70" customFormat="1" ht="318.75" customHeight="1">
      <c r="A45" s="85" t="s">
        <v>268</v>
      </c>
      <c r="B45" s="68"/>
      <c r="C45" s="69" t="s">
        <v>179</v>
      </c>
      <c r="D45" s="59">
        <f aca="true" t="shared" si="5" ref="D45:F47">D46</f>
        <v>200</v>
      </c>
      <c r="E45" s="59">
        <f t="shared" si="5"/>
        <v>200</v>
      </c>
      <c r="F45" s="151">
        <f t="shared" si="5"/>
        <v>0</v>
      </c>
    </row>
    <row r="46" spans="1:6" s="70" customFormat="1" ht="15" customHeight="1">
      <c r="A46" s="83" t="s">
        <v>245</v>
      </c>
      <c r="B46" s="68"/>
      <c r="C46" s="69" t="s">
        <v>227</v>
      </c>
      <c r="D46" s="59">
        <f t="shared" si="5"/>
        <v>200</v>
      </c>
      <c r="E46" s="59">
        <f t="shared" si="5"/>
        <v>200</v>
      </c>
      <c r="F46" s="151">
        <f t="shared" si="5"/>
        <v>0</v>
      </c>
    </row>
    <row r="47" spans="1:6" s="70" customFormat="1" ht="21" customHeight="1">
      <c r="A47" s="78" t="s">
        <v>236</v>
      </c>
      <c r="B47" s="68"/>
      <c r="C47" s="69" t="s">
        <v>180</v>
      </c>
      <c r="D47" s="58">
        <f t="shared" si="5"/>
        <v>200</v>
      </c>
      <c r="E47" s="58">
        <f t="shared" si="5"/>
        <v>200</v>
      </c>
      <c r="F47" s="154">
        <f t="shared" si="5"/>
        <v>0</v>
      </c>
    </row>
    <row r="48" spans="1:6" s="70" customFormat="1" ht="25.5" customHeight="1">
      <c r="A48" s="102" t="s">
        <v>237</v>
      </c>
      <c r="B48" s="65"/>
      <c r="C48" s="66" t="s">
        <v>181</v>
      </c>
      <c r="D48" s="72">
        <v>200</v>
      </c>
      <c r="E48" s="72">
        <v>200</v>
      </c>
      <c r="F48" s="152">
        <f>D48-E48</f>
        <v>0</v>
      </c>
    </row>
    <row r="49" spans="1:6" s="75" customFormat="1" ht="27" customHeight="1">
      <c r="A49" s="83" t="s">
        <v>269</v>
      </c>
      <c r="B49" s="68"/>
      <c r="C49" s="69" t="s">
        <v>184</v>
      </c>
      <c r="D49" s="59">
        <f>D54+D59+D65+D69+D60+D56</f>
        <v>85050</v>
      </c>
      <c r="E49" s="59">
        <f>E54+E59+E65+E69+E60+E56</f>
        <v>85049.19</v>
      </c>
      <c r="F49" s="59">
        <f>F54+F59+F65+F69+F60+F56</f>
        <v>0.8100000000013097</v>
      </c>
    </row>
    <row r="50" spans="1:6" s="75" customFormat="1" ht="15" customHeight="1" hidden="1">
      <c r="A50" s="91"/>
      <c r="B50" s="68"/>
      <c r="C50" s="69"/>
      <c r="D50" s="59">
        <f aca="true" t="shared" si="6" ref="D50:F51">D51</f>
        <v>0</v>
      </c>
      <c r="E50" s="59">
        <f t="shared" si="6"/>
        <v>0</v>
      </c>
      <c r="F50" s="151">
        <f t="shared" si="6"/>
        <v>0</v>
      </c>
    </row>
    <row r="51" spans="1:6" s="70" customFormat="1" ht="21.75" customHeight="1">
      <c r="A51" s="83" t="s">
        <v>270</v>
      </c>
      <c r="B51" s="68"/>
      <c r="C51" s="69" t="s">
        <v>185</v>
      </c>
      <c r="D51" s="59">
        <f t="shared" si="6"/>
        <v>0</v>
      </c>
      <c r="E51" s="59">
        <f t="shared" si="6"/>
        <v>0</v>
      </c>
      <c r="F51" s="151">
        <f t="shared" si="6"/>
        <v>0</v>
      </c>
    </row>
    <row r="52" spans="1:6" s="70" customFormat="1" ht="0.75" customHeight="1">
      <c r="A52" s="83" t="s">
        <v>314</v>
      </c>
      <c r="B52" s="68"/>
      <c r="C52" s="69" t="s">
        <v>315</v>
      </c>
      <c r="D52" s="59">
        <f>D54</f>
        <v>0</v>
      </c>
      <c r="E52" s="59">
        <f>E54</f>
        <v>0</v>
      </c>
      <c r="F52" s="151">
        <f>F54</f>
        <v>0</v>
      </c>
    </row>
    <row r="53" spans="1:6" s="70" customFormat="1" ht="21" customHeight="1">
      <c r="A53" s="83" t="s">
        <v>314</v>
      </c>
      <c r="B53" s="68"/>
      <c r="C53" s="69" t="s">
        <v>315</v>
      </c>
      <c r="D53" s="59">
        <f>D54</f>
        <v>0</v>
      </c>
      <c r="E53" s="59">
        <f>E54</f>
        <v>0</v>
      </c>
      <c r="F53" s="151">
        <f>F54</f>
        <v>0</v>
      </c>
    </row>
    <row r="54" spans="1:6" s="70" customFormat="1" ht="15" customHeight="1">
      <c r="A54" s="102" t="s">
        <v>235</v>
      </c>
      <c r="B54" s="65"/>
      <c r="C54" s="66" t="s">
        <v>316</v>
      </c>
      <c r="D54" s="67">
        <v>0</v>
      </c>
      <c r="E54" s="67">
        <v>0</v>
      </c>
      <c r="F54" s="152">
        <f>D54-E54</f>
        <v>0</v>
      </c>
    </row>
    <row r="55" spans="1:6" s="70" customFormat="1" ht="49.5" customHeight="1">
      <c r="A55" s="83" t="s">
        <v>317</v>
      </c>
      <c r="B55" s="68"/>
      <c r="C55" s="69" t="s">
        <v>185</v>
      </c>
      <c r="D55" s="59">
        <v>21940</v>
      </c>
      <c r="E55" s="59">
        <f>E59</f>
        <v>21938.85</v>
      </c>
      <c r="F55" s="151">
        <f>F59</f>
        <v>0.1500000000014552</v>
      </c>
    </row>
    <row r="56" spans="1:6" s="70" customFormat="1" ht="26.25" customHeight="1">
      <c r="A56" s="83" t="s">
        <v>235</v>
      </c>
      <c r="B56" s="68"/>
      <c r="C56" s="69" t="s">
        <v>464</v>
      </c>
      <c r="D56" s="152">
        <v>6111</v>
      </c>
      <c r="E56" s="59">
        <v>6110.34</v>
      </c>
      <c r="F56" s="151">
        <f>D56-E56</f>
        <v>0.6599999999998545</v>
      </c>
    </row>
    <row r="57" spans="1:6" s="70" customFormat="1" ht="36" customHeight="1">
      <c r="A57" s="83" t="s">
        <v>245</v>
      </c>
      <c r="B57" s="77"/>
      <c r="C57" s="69" t="s">
        <v>325</v>
      </c>
      <c r="D57" s="59">
        <f>D59</f>
        <v>21939</v>
      </c>
      <c r="E57" s="59">
        <f>E59</f>
        <v>21938.85</v>
      </c>
      <c r="F57" s="151">
        <f>F59</f>
        <v>0.1500000000014552</v>
      </c>
    </row>
    <row r="58" spans="1:6" ht="12.75" customHeight="1">
      <c r="A58" s="78" t="s">
        <v>226</v>
      </c>
      <c r="B58" s="36"/>
      <c r="C58" s="38" t="s">
        <v>358</v>
      </c>
      <c r="D58" s="40">
        <f>D59</f>
        <v>21939</v>
      </c>
      <c r="E58" s="40">
        <f>E59</f>
        <v>21938.85</v>
      </c>
      <c r="F58" s="153">
        <f>F59</f>
        <v>0.1500000000014552</v>
      </c>
    </row>
    <row r="59" spans="1:6" s="70" customFormat="1" ht="15" customHeight="1">
      <c r="A59" s="102" t="s">
        <v>232</v>
      </c>
      <c r="B59" s="65"/>
      <c r="C59" s="66" t="s">
        <v>318</v>
      </c>
      <c r="D59" s="67">
        <v>21939</v>
      </c>
      <c r="E59" s="67">
        <v>21938.85</v>
      </c>
      <c r="F59" s="152">
        <f aca="true" t="shared" si="7" ref="F59:F65">D59-E59</f>
        <v>0.1500000000014552</v>
      </c>
    </row>
    <row r="60" spans="1:6" s="70" customFormat="1" ht="15" customHeight="1">
      <c r="A60" s="102" t="s">
        <v>235</v>
      </c>
      <c r="B60" s="65"/>
      <c r="C60" s="66" t="s">
        <v>395</v>
      </c>
      <c r="D60" s="67">
        <v>33000</v>
      </c>
      <c r="E60" s="67">
        <v>33000</v>
      </c>
      <c r="F60" s="152">
        <f t="shared" si="7"/>
        <v>0</v>
      </c>
    </row>
    <row r="61" spans="1:6" s="70" customFormat="1" ht="29.25" customHeight="1">
      <c r="A61" s="83" t="s">
        <v>244</v>
      </c>
      <c r="B61" s="68"/>
      <c r="C61" s="69" t="s">
        <v>320</v>
      </c>
      <c r="D61" s="59">
        <v>24000</v>
      </c>
      <c r="E61" s="59">
        <f>E65</f>
        <v>24000</v>
      </c>
      <c r="F61" s="153">
        <f t="shared" si="7"/>
        <v>0</v>
      </c>
    </row>
    <row r="62" spans="1:6" s="70" customFormat="1" ht="46.5" customHeight="1">
      <c r="A62" s="83" t="s">
        <v>319</v>
      </c>
      <c r="B62" s="77"/>
      <c r="C62" s="69" t="s">
        <v>326</v>
      </c>
      <c r="D62" s="59">
        <v>24000</v>
      </c>
      <c r="E62" s="59">
        <f>E65</f>
        <v>24000</v>
      </c>
      <c r="F62" s="153">
        <f t="shared" si="7"/>
        <v>0</v>
      </c>
    </row>
    <row r="63" spans="1:6" s="70" customFormat="1" ht="36" customHeight="1">
      <c r="A63" s="83" t="s">
        <v>245</v>
      </c>
      <c r="B63" s="77"/>
      <c r="C63" s="69" t="s">
        <v>354</v>
      </c>
      <c r="D63" s="59">
        <v>24000</v>
      </c>
      <c r="E63" s="59">
        <v>24000</v>
      </c>
      <c r="F63" s="153">
        <f t="shared" si="7"/>
        <v>0</v>
      </c>
    </row>
    <row r="64" spans="1:6" ht="18" customHeight="1">
      <c r="A64" s="78" t="s">
        <v>226</v>
      </c>
      <c r="B64" s="36"/>
      <c r="C64" s="38" t="s">
        <v>355</v>
      </c>
      <c r="D64" s="40">
        <v>24000</v>
      </c>
      <c r="E64" s="40">
        <f>E65+E66+E67</f>
        <v>24000</v>
      </c>
      <c r="F64" s="153">
        <f t="shared" si="7"/>
        <v>0</v>
      </c>
    </row>
    <row r="65" spans="1:6" s="70" customFormat="1" ht="15" customHeight="1">
      <c r="A65" s="102" t="s">
        <v>232</v>
      </c>
      <c r="B65" s="65"/>
      <c r="C65" s="66" t="s">
        <v>321</v>
      </c>
      <c r="D65" s="67">
        <v>24000</v>
      </c>
      <c r="E65" s="67">
        <v>24000</v>
      </c>
      <c r="F65" s="152">
        <f t="shared" si="7"/>
        <v>0</v>
      </c>
    </row>
    <row r="66" spans="1:6" s="70" customFormat="1" ht="66" customHeight="1">
      <c r="A66" s="83" t="s">
        <v>323</v>
      </c>
      <c r="B66" s="68"/>
      <c r="C66" s="69" t="s">
        <v>322</v>
      </c>
      <c r="D66" s="59">
        <f>D69</f>
        <v>0</v>
      </c>
      <c r="E66" s="59">
        <f>E69</f>
        <v>0</v>
      </c>
      <c r="F66" s="151">
        <f>F69</f>
        <v>0</v>
      </c>
    </row>
    <row r="67" spans="1:6" s="70" customFormat="1" ht="38.25" customHeight="1">
      <c r="A67" s="83" t="s">
        <v>245</v>
      </c>
      <c r="B67" s="77"/>
      <c r="C67" s="69" t="s">
        <v>324</v>
      </c>
      <c r="D67" s="59">
        <f>D69</f>
        <v>0</v>
      </c>
      <c r="E67" s="59">
        <f>E69</f>
        <v>0</v>
      </c>
      <c r="F67" s="151">
        <f>F69</f>
        <v>0</v>
      </c>
    </row>
    <row r="68" spans="1:6" ht="18" customHeight="1">
      <c r="A68" s="78" t="s">
        <v>226</v>
      </c>
      <c r="B68" s="36"/>
      <c r="C68" s="38" t="s">
        <v>356</v>
      </c>
      <c r="D68" s="40">
        <v>0</v>
      </c>
      <c r="E68" s="40">
        <v>0</v>
      </c>
      <c r="F68" s="153">
        <v>0</v>
      </c>
    </row>
    <row r="69" spans="1:6" s="70" customFormat="1" ht="15" customHeight="1">
      <c r="A69" s="102" t="s">
        <v>232</v>
      </c>
      <c r="B69" s="65"/>
      <c r="C69" s="66" t="s">
        <v>357</v>
      </c>
      <c r="D69" s="67">
        <v>0</v>
      </c>
      <c r="E69" s="67">
        <v>0</v>
      </c>
      <c r="F69" s="152">
        <f>D69-E69</f>
        <v>0</v>
      </c>
    </row>
    <row r="70" spans="1:6" s="70" customFormat="1" ht="21.75" customHeight="1">
      <c r="A70" s="132" t="s">
        <v>239</v>
      </c>
      <c r="B70" s="133"/>
      <c r="C70" s="134" t="s">
        <v>186</v>
      </c>
      <c r="D70" s="135">
        <f>D71</f>
        <v>149300</v>
      </c>
      <c r="E70" s="135">
        <f aca="true" t="shared" si="8" ref="D70:F74">E71</f>
        <v>149300</v>
      </c>
      <c r="F70" s="155">
        <f t="shared" si="8"/>
        <v>0</v>
      </c>
    </row>
    <row r="71" spans="1:6" s="70" customFormat="1" ht="22.5" customHeight="1">
      <c r="A71" s="83" t="s">
        <v>271</v>
      </c>
      <c r="B71" s="68"/>
      <c r="C71" s="69" t="s">
        <v>187</v>
      </c>
      <c r="D71" s="59">
        <f>D72</f>
        <v>149300</v>
      </c>
      <c r="E71" s="59">
        <f t="shared" si="8"/>
        <v>149300</v>
      </c>
      <c r="F71" s="151">
        <f t="shared" si="8"/>
        <v>0</v>
      </c>
    </row>
    <row r="72" spans="1:6" s="70" customFormat="1" ht="22.5" customHeight="1">
      <c r="A72" s="83" t="s">
        <v>272</v>
      </c>
      <c r="B72" s="68"/>
      <c r="C72" s="69" t="s">
        <v>250</v>
      </c>
      <c r="D72" s="59">
        <f>D73</f>
        <v>149300</v>
      </c>
      <c r="E72" s="59">
        <f t="shared" si="8"/>
        <v>149300</v>
      </c>
      <c r="F72" s="151">
        <f t="shared" si="8"/>
        <v>0</v>
      </c>
    </row>
    <row r="73" spans="1:6" s="70" customFormat="1" ht="45" customHeight="1">
      <c r="A73" s="83" t="s">
        <v>273</v>
      </c>
      <c r="B73" s="68"/>
      <c r="C73" s="69" t="s">
        <v>188</v>
      </c>
      <c r="D73" s="59">
        <f t="shared" si="8"/>
        <v>149300</v>
      </c>
      <c r="E73" s="59">
        <f t="shared" si="8"/>
        <v>149300</v>
      </c>
      <c r="F73" s="151">
        <f t="shared" si="8"/>
        <v>0</v>
      </c>
    </row>
    <row r="74" spans="1:6" s="70" customFormat="1" ht="15" customHeight="1">
      <c r="A74" s="83" t="s">
        <v>257</v>
      </c>
      <c r="B74" s="77"/>
      <c r="C74" s="69" t="s">
        <v>189</v>
      </c>
      <c r="D74" s="59">
        <f t="shared" si="8"/>
        <v>149300</v>
      </c>
      <c r="E74" s="59">
        <f t="shared" si="8"/>
        <v>149300</v>
      </c>
      <c r="F74" s="151">
        <f t="shared" si="8"/>
        <v>0</v>
      </c>
    </row>
    <row r="75" spans="1:6" s="70" customFormat="1" ht="22.5" customHeight="1">
      <c r="A75" s="78" t="s">
        <v>220</v>
      </c>
      <c r="B75" s="77"/>
      <c r="C75" s="69" t="s">
        <v>190</v>
      </c>
      <c r="D75" s="59">
        <f>D76+D77</f>
        <v>149300</v>
      </c>
      <c r="E75" s="59">
        <f>E76+E77</f>
        <v>149300</v>
      </c>
      <c r="F75" s="151">
        <f>F76+F77</f>
        <v>0</v>
      </c>
    </row>
    <row r="76" spans="1:6" s="70" customFormat="1" ht="15" customHeight="1">
      <c r="A76" s="102" t="s">
        <v>221</v>
      </c>
      <c r="B76" s="73"/>
      <c r="C76" s="66" t="s">
        <v>191</v>
      </c>
      <c r="D76" s="67">
        <v>115893.02</v>
      </c>
      <c r="E76" s="67">
        <v>115893.02</v>
      </c>
      <c r="F76" s="152">
        <f>D76-E76</f>
        <v>0</v>
      </c>
    </row>
    <row r="77" spans="1:6" s="70" customFormat="1" ht="24" customHeight="1">
      <c r="A77" s="102" t="s">
        <v>223</v>
      </c>
      <c r="B77" s="73"/>
      <c r="C77" s="66" t="s">
        <v>192</v>
      </c>
      <c r="D77" s="67">
        <v>33406.98</v>
      </c>
      <c r="E77" s="67">
        <v>33406.98</v>
      </c>
      <c r="F77" s="152">
        <f>D77-E77</f>
        <v>0</v>
      </c>
    </row>
    <row r="78" spans="1:6" s="70" customFormat="1" ht="37.5" customHeight="1">
      <c r="A78" s="132" t="s">
        <v>240</v>
      </c>
      <c r="B78" s="136"/>
      <c r="C78" s="134" t="s">
        <v>193</v>
      </c>
      <c r="D78" s="135">
        <f aca="true" t="shared" si="9" ref="D78:F82">D79</f>
        <v>3600</v>
      </c>
      <c r="E78" s="135">
        <f t="shared" si="9"/>
        <v>3600</v>
      </c>
      <c r="F78" s="155">
        <f t="shared" si="9"/>
        <v>0</v>
      </c>
    </row>
    <row r="79" spans="1:6" s="70" customFormat="1" ht="45" customHeight="1">
      <c r="A79" s="83" t="s">
        <v>274</v>
      </c>
      <c r="B79" s="77"/>
      <c r="C79" s="69" t="s">
        <v>194</v>
      </c>
      <c r="D79" s="59">
        <f>D80</f>
        <v>3600</v>
      </c>
      <c r="E79" s="59">
        <f t="shared" si="9"/>
        <v>3600</v>
      </c>
      <c r="F79" s="151">
        <f t="shared" si="9"/>
        <v>0</v>
      </c>
    </row>
    <row r="80" spans="1:6" s="70" customFormat="1" ht="25.5" customHeight="1">
      <c r="A80" s="83" t="s">
        <v>244</v>
      </c>
      <c r="B80" s="77"/>
      <c r="C80" s="69" t="s">
        <v>251</v>
      </c>
      <c r="D80" s="59">
        <f>D81</f>
        <v>3600</v>
      </c>
      <c r="E80" s="59">
        <f>E81</f>
        <v>3600</v>
      </c>
      <c r="F80" s="151">
        <f>F81</f>
        <v>0</v>
      </c>
    </row>
    <row r="81" spans="1:6" s="70" customFormat="1" ht="85.5" customHeight="1">
      <c r="A81" s="83" t="s">
        <v>327</v>
      </c>
      <c r="B81" s="77"/>
      <c r="C81" s="69" t="s">
        <v>195</v>
      </c>
      <c r="D81" s="59">
        <f t="shared" si="9"/>
        <v>3600</v>
      </c>
      <c r="E81" s="59">
        <f t="shared" si="9"/>
        <v>3600</v>
      </c>
      <c r="F81" s="151">
        <f t="shared" si="9"/>
        <v>0</v>
      </c>
    </row>
    <row r="82" spans="1:6" s="70" customFormat="1" ht="36" customHeight="1">
      <c r="A82" s="83" t="s">
        <v>245</v>
      </c>
      <c r="B82" s="77"/>
      <c r="C82" s="69" t="s">
        <v>197</v>
      </c>
      <c r="D82" s="59">
        <f t="shared" si="9"/>
        <v>3600</v>
      </c>
      <c r="E82" s="59">
        <f t="shared" si="9"/>
        <v>3600</v>
      </c>
      <c r="F82" s="151">
        <f t="shared" si="9"/>
        <v>0</v>
      </c>
    </row>
    <row r="83" spans="1:6" s="70" customFormat="1" ht="15" customHeight="1">
      <c r="A83" s="78" t="s">
        <v>226</v>
      </c>
      <c r="B83" s="77"/>
      <c r="C83" s="69" t="s">
        <v>196</v>
      </c>
      <c r="D83" s="59">
        <f>D85+D84</f>
        <v>3600</v>
      </c>
      <c r="E83" s="59">
        <f>E84+E85</f>
        <v>3600</v>
      </c>
      <c r="F83" s="151">
        <f>D83-E83</f>
        <v>0</v>
      </c>
    </row>
    <row r="84" spans="1:6" s="70" customFormat="1" ht="17.25" customHeight="1">
      <c r="A84" s="102" t="s">
        <v>232</v>
      </c>
      <c r="B84" s="73"/>
      <c r="C84" s="66" t="s">
        <v>393</v>
      </c>
      <c r="D84" s="67">
        <v>900</v>
      </c>
      <c r="E84" s="67">
        <v>900</v>
      </c>
      <c r="F84" s="152">
        <f>D84-E84</f>
        <v>0</v>
      </c>
    </row>
    <row r="85" spans="1:6" s="70" customFormat="1" ht="17.25" customHeight="1">
      <c r="A85" s="102" t="s">
        <v>232</v>
      </c>
      <c r="B85" s="73"/>
      <c r="C85" s="66" t="s">
        <v>389</v>
      </c>
      <c r="D85" s="67">
        <v>2700</v>
      </c>
      <c r="E85" s="67">
        <v>2700</v>
      </c>
      <c r="F85" s="152">
        <f>D85-E85</f>
        <v>0</v>
      </c>
    </row>
    <row r="86" spans="1:6" s="70" customFormat="1" ht="16.5" customHeight="1">
      <c r="A86" s="132" t="s">
        <v>241</v>
      </c>
      <c r="B86" s="133"/>
      <c r="C86" s="134" t="s">
        <v>198</v>
      </c>
      <c r="D86" s="135">
        <f>D87+D98</f>
        <v>416551</v>
      </c>
      <c r="E86" s="135">
        <f>E87+E98</f>
        <v>416550</v>
      </c>
      <c r="F86" s="135">
        <f>F87+F98</f>
        <v>1</v>
      </c>
    </row>
    <row r="87" spans="1:6" s="70" customFormat="1" ht="24.75" customHeight="1">
      <c r="A87" s="83" t="s">
        <v>275</v>
      </c>
      <c r="B87" s="68"/>
      <c r="C87" s="69" t="s">
        <v>199</v>
      </c>
      <c r="D87" s="59">
        <f>D93</f>
        <v>368200</v>
      </c>
      <c r="E87" s="59">
        <f>E93</f>
        <v>368200</v>
      </c>
      <c r="F87" s="151">
        <v>0</v>
      </c>
    </row>
    <row r="88" spans="1:6" s="70" customFormat="1" ht="24.75" customHeight="1">
      <c r="A88" s="83" t="s">
        <v>276</v>
      </c>
      <c r="B88" s="68"/>
      <c r="C88" s="69" t="s">
        <v>252</v>
      </c>
      <c r="D88" s="59">
        <f aca="true" t="shared" si="10" ref="D88:F90">D89</f>
        <v>368200</v>
      </c>
      <c r="E88" s="59">
        <f t="shared" si="10"/>
        <v>368200</v>
      </c>
      <c r="F88" s="151" t="str">
        <f t="shared" si="10"/>
        <v>-</v>
      </c>
    </row>
    <row r="89" spans="1:6" s="70" customFormat="1" ht="63.75" customHeight="1">
      <c r="A89" s="83" t="s">
        <v>328</v>
      </c>
      <c r="B89" s="68"/>
      <c r="C89" s="69" t="s">
        <v>277</v>
      </c>
      <c r="D89" s="59">
        <f t="shared" si="10"/>
        <v>368200</v>
      </c>
      <c r="E89" s="59">
        <f t="shared" si="10"/>
        <v>368200</v>
      </c>
      <c r="F89" s="151" t="str">
        <f t="shared" si="10"/>
        <v>-</v>
      </c>
    </row>
    <row r="90" spans="1:6" s="70" customFormat="1" ht="71.25" customHeight="1" hidden="1">
      <c r="A90" s="83" t="s">
        <v>278</v>
      </c>
      <c r="B90" s="68"/>
      <c r="C90" s="69" t="s">
        <v>200</v>
      </c>
      <c r="D90" s="59">
        <f t="shared" si="10"/>
        <v>368200</v>
      </c>
      <c r="E90" s="59">
        <f t="shared" si="10"/>
        <v>368200</v>
      </c>
      <c r="F90" s="151" t="str">
        <f t="shared" si="10"/>
        <v>-</v>
      </c>
    </row>
    <row r="91" spans="1:6" s="70" customFormat="1" ht="36" customHeight="1">
      <c r="A91" s="83" t="s">
        <v>245</v>
      </c>
      <c r="B91" s="68"/>
      <c r="C91" s="69" t="s">
        <v>201</v>
      </c>
      <c r="D91" s="59">
        <f aca="true" t="shared" si="11" ref="D91:F92">D92</f>
        <v>368200</v>
      </c>
      <c r="E91" s="59">
        <f t="shared" si="11"/>
        <v>368200</v>
      </c>
      <c r="F91" s="151" t="str">
        <f t="shared" si="11"/>
        <v>-</v>
      </c>
    </row>
    <row r="92" spans="1:6" s="70" customFormat="1" ht="13.5" customHeight="1">
      <c r="A92" s="78" t="s">
        <v>226</v>
      </c>
      <c r="B92" s="68"/>
      <c r="C92" s="69" t="s">
        <v>202</v>
      </c>
      <c r="D92" s="59">
        <f t="shared" si="11"/>
        <v>368200</v>
      </c>
      <c r="E92" s="59">
        <f t="shared" si="11"/>
        <v>368200</v>
      </c>
      <c r="F92" s="151" t="str">
        <f t="shared" si="11"/>
        <v>-</v>
      </c>
    </row>
    <row r="93" spans="1:6" s="70" customFormat="1" ht="23.25" customHeight="1">
      <c r="A93" s="102" t="s">
        <v>231</v>
      </c>
      <c r="B93" s="65"/>
      <c r="C93" s="66" t="s">
        <v>203</v>
      </c>
      <c r="D93" s="67">
        <v>368200</v>
      </c>
      <c r="E93" s="67">
        <v>368200</v>
      </c>
      <c r="F93" s="152" t="s">
        <v>284</v>
      </c>
    </row>
    <row r="94" spans="1:6" s="70" customFormat="1" ht="22.5" customHeight="1">
      <c r="A94" s="83" t="s">
        <v>366</v>
      </c>
      <c r="B94" s="68"/>
      <c r="C94" s="69" t="s">
        <v>362</v>
      </c>
      <c r="D94" s="58">
        <f>D98</f>
        <v>48351</v>
      </c>
      <c r="E94" s="58">
        <f>E98</f>
        <v>48350</v>
      </c>
      <c r="F94" s="154">
        <f>F98</f>
        <v>1</v>
      </c>
    </row>
    <row r="95" spans="1:6" s="70" customFormat="1" ht="18" customHeight="1">
      <c r="A95" s="83" t="s">
        <v>266</v>
      </c>
      <c r="B95" s="68"/>
      <c r="C95" s="69" t="s">
        <v>364</v>
      </c>
      <c r="D95" s="58">
        <f>D98</f>
        <v>48351</v>
      </c>
      <c r="E95" s="58">
        <f>E98</f>
        <v>48350</v>
      </c>
      <c r="F95" s="154">
        <f>F98</f>
        <v>1</v>
      </c>
    </row>
    <row r="96" spans="1:6" s="70" customFormat="1" ht="66" customHeight="1">
      <c r="A96" s="78" t="s">
        <v>363</v>
      </c>
      <c r="B96" s="68"/>
      <c r="C96" s="69" t="s">
        <v>365</v>
      </c>
      <c r="D96" s="59">
        <f>D98</f>
        <v>48351</v>
      </c>
      <c r="E96" s="59">
        <f>E98</f>
        <v>48350</v>
      </c>
      <c r="F96" s="151">
        <f>F98</f>
        <v>1</v>
      </c>
    </row>
    <row r="97" spans="1:6" s="70" customFormat="1" ht="15.75" customHeight="1">
      <c r="A97" s="78" t="s">
        <v>54</v>
      </c>
      <c r="B97" s="68"/>
      <c r="C97" s="69" t="s">
        <v>367</v>
      </c>
      <c r="D97" s="59">
        <f>D98</f>
        <v>48351</v>
      </c>
      <c r="E97" s="59">
        <f>E98</f>
        <v>48350</v>
      </c>
      <c r="F97" s="151">
        <f>F98</f>
        <v>1</v>
      </c>
    </row>
    <row r="98" spans="1:6" s="70" customFormat="1" ht="17.25" customHeight="1">
      <c r="A98" s="102" t="s">
        <v>54</v>
      </c>
      <c r="B98" s="65"/>
      <c r="C98" s="66" t="s">
        <v>368</v>
      </c>
      <c r="D98" s="67">
        <v>48351</v>
      </c>
      <c r="E98" s="67">
        <v>48350</v>
      </c>
      <c r="F98" s="152">
        <f>D98-E98</f>
        <v>1</v>
      </c>
    </row>
    <row r="99" spans="1:6" s="70" customFormat="1" ht="25.5" customHeight="1">
      <c r="A99" s="132" t="s">
        <v>242</v>
      </c>
      <c r="B99" s="133"/>
      <c r="C99" s="134" t="s">
        <v>204</v>
      </c>
      <c r="D99" s="137">
        <f>D100+D114</f>
        <v>5885845</v>
      </c>
      <c r="E99" s="137">
        <f>E100+E114</f>
        <v>1361855.9</v>
      </c>
      <c r="F99" s="137">
        <f>F100+F114</f>
        <v>4523989.100000001</v>
      </c>
    </row>
    <row r="100" spans="1:6" s="70" customFormat="1" ht="15" customHeight="1">
      <c r="A100" s="94" t="s">
        <v>388</v>
      </c>
      <c r="B100" s="68"/>
      <c r="C100" s="69" t="s">
        <v>383</v>
      </c>
      <c r="D100" s="58">
        <f>D104+D101+D109</f>
        <v>5507799</v>
      </c>
      <c r="E100" s="58">
        <f>E104+E101+E109</f>
        <v>983820.02</v>
      </c>
      <c r="F100" s="58">
        <f>F104+F101+F109</f>
        <v>4523978.98</v>
      </c>
    </row>
    <row r="101" spans="1:6" s="70" customFormat="1" ht="135" customHeight="1">
      <c r="A101" s="161" t="s">
        <v>399</v>
      </c>
      <c r="B101" s="68"/>
      <c r="C101" s="69" t="s">
        <v>400</v>
      </c>
      <c r="D101" s="58">
        <v>46200</v>
      </c>
      <c r="E101" s="58">
        <v>3097.04</v>
      </c>
      <c r="F101" s="154">
        <f>D101-E101</f>
        <v>43102.96</v>
      </c>
    </row>
    <row r="102" spans="1:6" s="70" customFormat="1" ht="17.25" customHeight="1">
      <c r="A102" s="83" t="s">
        <v>276</v>
      </c>
      <c r="B102" s="68"/>
      <c r="C102" s="69" t="s">
        <v>384</v>
      </c>
      <c r="D102" s="58">
        <f aca="true" t="shared" si="12" ref="D102:F103">D103</f>
        <v>5390570</v>
      </c>
      <c r="E102" s="58">
        <f t="shared" si="12"/>
        <v>909693.98</v>
      </c>
      <c r="F102" s="154">
        <f t="shared" si="12"/>
        <v>4480876.0200000005</v>
      </c>
    </row>
    <row r="103" spans="1:6" s="70" customFormat="1" ht="57" customHeight="1">
      <c r="A103" s="83" t="s">
        <v>387</v>
      </c>
      <c r="B103" s="68"/>
      <c r="C103" s="69" t="s">
        <v>385</v>
      </c>
      <c r="D103" s="58">
        <f t="shared" si="12"/>
        <v>5390570</v>
      </c>
      <c r="E103" s="58">
        <f t="shared" si="12"/>
        <v>909693.98</v>
      </c>
      <c r="F103" s="154">
        <f t="shared" si="12"/>
        <v>4480876.0200000005</v>
      </c>
    </row>
    <row r="104" spans="1:6" s="70" customFormat="1" ht="18" customHeight="1">
      <c r="A104" s="83" t="s">
        <v>54</v>
      </c>
      <c r="B104" s="68"/>
      <c r="C104" s="69" t="s">
        <v>386</v>
      </c>
      <c r="D104" s="58">
        <f>D107+D106</f>
        <v>5390570</v>
      </c>
      <c r="E104" s="58">
        <f>E107+E106</f>
        <v>909693.98</v>
      </c>
      <c r="F104" s="58">
        <f>F107+F106</f>
        <v>4480876.0200000005</v>
      </c>
    </row>
    <row r="105" spans="1:6" s="70" customFormat="1" ht="15" customHeight="1">
      <c r="A105" s="78" t="s">
        <v>226</v>
      </c>
      <c r="B105" s="77"/>
      <c r="C105" s="69" t="s">
        <v>396</v>
      </c>
      <c r="D105" s="59">
        <f>D106</f>
        <v>54020</v>
      </c>
      <c r="E105" s="59">
        <f>E106</f>
        <v>54018.31</v>
      </c>
      <c r="F105" s="151">
        <f>F106</f>
        <v>1.6900000000023283</v>
      </c>
    </row>
    <row r="106" spans="1:6" s="70" customFormat="1" ht="17.25" customHeight="1">
      <c r="A106" s="102" t="s">
        <v>232</v>
      </c>
      <c r="B106" s="73"/>
      <c r="C106" s="66" t="s">
        <v>397</v>
      </c>
      <c r="D106" s="67">
        <v>54020</v>
      </c>
      <c r="E106" s="67">
        <v>54018.31</v>
      </c>
      <c r="F106" s="152">
        <f>D106-E106</f>
        <v>1.6900000000023283</v>
      </c>
    </row>
    <row r="107" spans="1:6" s="70" customFormat="1" ht="17.25" customHeight="1">
      <c r="A107" s="78" t="s">
        <v>236</v>
      </c>
      <c r="B107" s="68"/>
      <c r="C107" s="69" t="s">
        <v>449</v>
      </c>
      <c r="D107" s="58">
        <f>D108</f>
        <v>5336550</v>
      </c>
      <c r="E107" s="58">
        <f>E108</f>
        <v>855675.67</v>
      </c>
      <c r="F107" s="154">
        <f>F108</f>
        <v>4480874.33</v>
      </c>
    </row>
    <row r="108" spans="1:6" s="70" customFormat="1" ht="24.75" customHeight="1">
      <c r="A108" s="179" t="s">
        <v>306</v>
      </c>
      <c r="B108" s="180"/>
      <c r="C108" s="181" t="s">
        <v>448</v>
      </c>
      <c r="D108" s="182">
        <f>5724300+250000+880600-1530900+65000-24869-27581</f>
        <v>5336550</v>
      </c>
      <c r="E108" s="182">
        <v>855675.67</v>
      </c>
      <c r="F108" s="183">
        <f>D108-E108</f>
        <v>4480874.33</v>
      </c>
    </row>
    <row r="109" spans="1:6" s="70" customFormat="1" ht="24.75" customHeight="1">
      <c r="A109" s="179" t="s">
        <v>244</v>
      </c>
      <c r="B109" s="180"/>
      <c r="C109" s="181" t="s">
        <v>470</v>
      </c>
      <c r="D109" s="182">
        <f aca="true" t="shared" si="13" ref="D109:F112">D110</f>
        <v>71029</v>
      </c>
      <c r="E109" s="182">
        <f t="shared" si="13"/>
        <v>71029</v>
      </c>
      <c r="F109" s="183">
        <f t="shared" si="13"/>
        <v>0</v>
      </c>
    </row>
    <row r="110" spans="1:6" s="70" customFormat="1" ht="78.75" customHeight="1">
      <c r="A110" s="179" t="s">
        <v>467</v>
      </c>
      <c r="B110" s="180"/>
      <c r="C110" s="181" t="s">
        <v>469</v>
      </c>
      <c r="D110" s="182">
        <f t="shared" si="13"/>
        <v>71029</v>
      </c>
      <c r="E110" s="182">
        <f t="shared" si="13"/>
        <v>71029</v>
      </c>
      <c r="F110" s="183">
        <f t="shared" si="13"/>
        <v>0</v>
      </c>
    </row>
    <row r="111" spans="1:6" s="70" customFormat="1" ht="39" customHeight="1">
      <c r="A111" s="179" t="s">
        <v>465</v>
      </c>
      <c r="B111" s="180"/>
      <c r="C111" s="181" t="s">
        <v>468</v>
      </c>
      <c r="D111" s="182">
        <f t="shared" si="13"/>
        <v>71029</v>
      </c>
      <c r="E111" s="182">
        <f t="shared" si="13"/>
        <v>71029</v>
      </c>
      <c r="F111" s="183">
        <f t="shared" si="13"/>
        <v>0</v>
      </c>
    </row>
    <row r="112" spans="1:6" s="70" customFormat="1" ht="24.75" customHeight="1">
      <c r="A112" s="179" t="s">
        <v>466</v>
      </c>
      <c r="B112" s="180"/>
      <c r="C112" s="181" t="s">
        <v>471</v>
      </c>
      <c r="D112" s="182">
        <v>71029</v>
      </c>
      <c r="E112" s="182">
        <f t="shared" si="13"/>
        <v>71029</v>
      </c>
      <c r="F112" s="183">
        <f t="shared" si="13"/>
        <v>0</v>
      </c>
    </row>
    <row r="113" spans="1:6" s="70" customFormat="1" ht="24.75" customHeight="1">
      <c r="A113" s="179" t="s">
        <v>232</v>
      </c>
      <c r="B113" s="180"/>
      <c r="C113" s="181" t="s">
        <v>472</v>
      </c>
      <c r="D113" s="182">
        <v>71029</v>
      </c>
      <c r="E113" s="182">
        <v>71029</v>
      </c>
      <c r="F113" s="183">
        <f>D113-E113</f>
        <v>0</v>
      </c>
    </row>
    <row r="114" spans="1:6" s="70" customFormat="1" ht="15" customHeight="1">
      <c r="A114" s="94" t="s">
        <v>279</v>
      </c>
      <c r="B114" s="68"/>
      <c r="C114" s="69" t="s">
        <v>205</v>
      </c>
      <c r="D114" s="58">
        <f>D115</f>
        <v>378046</v>
      </c>
      <c r="E114" s="58">
        <f>E115</f>
        <v>378035.88</v>
      </c>
      <c r="F114" s="154">
        <f>F121+F122+F129+F133+F120+F124+F125+F123</f>
        <v>10.120000000009895</v>
      </c>
    </row>
    <row r="115" spans="1:6" s="70" customFormat="1" ht="23.25" customHeight="1">
      <c r="A115" s="83" t="s">
        <v>244</v>
      </c>
      <c r="B115" s="68"/>
      <c r="C115" s="69" t="s">
        <v>253</v>
      </c>
      <c r="D115" s="58">
        <f>D116</f>
        <v>378046</v>
      </c>
      <c r="E115" s="58">
        <f>E116</f>
        <v>378035.88</v>
      </c>
      <c r="F115" s="154">
        <f>F116</f>
        <v>10.120000000009895</v>
      </c>
    </row>
    <row r="116" spans="1:6" s="70" customFormat="1" ht="57" customHeight="1">
      <c r="A116" s="83" t="s">
        <v>329</v>
      </c>
      <c r="B116" s="68"/>
      <c r="C116" s="69" t="s">
        <v>256</v>
      </c>
      <c r="D116" s="58">
        <f>D117+D126+D130</f>
        <v>378046</v>
      </c>
      <c r="E116" s="58">
        <f>E117+E126+E130</f>
        <v>378035.88</v>
      </c>
      <c r="F116" s="58">
        <f>F117+F126+F130</f>
        <v>10.120000000009895</v>
      </c>
    </row>
    <row r="117" spans="1:6" s="70" customFormat="1" ht="37.5" customHeight="1">
      <c r="A117" s="83" t="s">
        <v>280</v>
      </c>
      <c r="B117" s="68"/>
      <c r="C117" s="69" t="s">
        <v>206</v>
      </c>
      <c r="D117" s="58">
        <f aca="true" t="shared" si="14" ref="D117:F118">D118</f>
        <v>233156</v>
      </c>
      <c r="E117" s="58">
        <f t="shared" si="14"/>
        <v>233155.68</v>
      </c>
      <c r="F117" s="154">
        <f t="shared" si="14"/>
        <v>0.3200000000069849</v>
      </c>
    </row>
    <row r="118" spans="1:6" s="70" customFormat="1" ht="37.5" customHeight="1">
      <c r="A118" s="83" t="s">
        <v>245</v>
      </c>
      <c r="B118" s="68"/>
      <c r="C118" s="69" t="s">
        <v>207</v>
      </c>
      <c r="D118" s="58">
        <f t="shared" si="14"/>
        <v>233156</v>
      </c>
      <c r="E118" s="58">
        <f t="shared" si="14"/>
        <v>233155.68</v>
      </c>
      <c r="F118" s="154">
        <f t="shared" si="14"/>
        <v>0.3200000000069849</v>
      </c>
    </row>
    <row r="119" spans="1:6" s="70" customFormat="1" ht="15.75" customHeight="1">
      <c r="A119" s="78" t="s">
        <v>226</v>
      </c>
      <c r="B119" s="68"/>
      <c r="C119" s="69" t="s">
        <v>228</v>
      </c>
      <c r="D119" s="58">
        <f>D121+D122+D120+D124+D125+D123</f>
        <v>233156</v>
      </c>
      <c r="E119" s="58">
        <f>E121+E122+E120+E124+E125+E123</f>
        <v>233155.68</v>
      </c>
      <c r="F119" s="58">
        <f>F120+F121+F122+F123+F124+F125</f>
        <v>0.3200000000069849</v>
      </c>
    </row>
    <row r="120" spans="1:6" s="70" customFormat="1" ht="13.5" customHeight="1">
      <c r="A120" s="102" t="s">
        <v>353</v>
      </c>
      <c r="B120" s="65"/>
      <c r="C120" s="66" t="s">
        <v>352</v>
      </c>
      <c r="D120" s="67">
        <v>884</v>
      </c>
      <c r="E120" s="67">
        <v>884</v>
      </c>
      <c r="F120" s="152">
        <f aca="true" t="shared" si="15" ref="F120:F125">D120-E120</f>
        <v>0</v>
      </c>
    </row>
    <row r="121" spans="1:6" s="70" customFormat="1" ht="13.5" customHeight="1">
      <c r="A121" s="102" t="s">
        <v>230</v>
      </c>
      <c r="B121" s="65"/>
      <c r="C121" s="66" t="s">
        <v>208</v>
      </c>
      <c r="D121" s="67">
        <v>201360</v>
      </c>
      <c r="E121" s="67">
        <v>201359.68</v>
      </c>
      <c r="F121" s="152">
        <f t="shared" si="15"/>
        <v>0.3200000000069849</v>
      </c>
    </row>
    <row r="122" spans="1:6" s="70" customFormat="1" ht="25.5" customHeight="1">
      <c r="A122" s="102" t="s">
        <v>231</v>
      </c>
      <c r="B122" s="65"/>
      <c r="C122" s="66" t="s">
        <v>209</v>
      </c>
      <c r="D122" s="67">
        <v>385</v>
      </c>
      <c r="E122" s="67">
        <v>385</v>
      </c>
      <c r="F122" s="152">
        <f t="shared" si="15"/>
        <v>0</v>
      </c>
    </row>
    <row r="123" spans="1:6" s="70" customFormat="1" ht="25.5" customHeight="1">
      <c r="A123" s="102" t="s">
        <v>231</v>
      </c>
      <c r="B123" s="65"/>
      <c r="C123" s="66" t="s">
        <v>394</v>
      </c>
      <c r="D123" s="67">
        <v>15870</v>
      </c>
      <c r="E123" s="67">
        <v>15870</v>
      </c>
      <c r="F123" s="152">
        <f t="shared" si="15"/>
        <v>0</v>
      </c>
    </row>
    <row r="124" spans="1:6" s="70" customFormat="1" ht="25.5" customHeight="1">
      <c r="A124" s="102" t="s">
        <v>231</v>
      </c>
      <c r="B124" s="65"/>
      <c r="C124" s="66" t="s">
        <v>370</v>
      </c>
      <c r="D124" s="67">
        <v>6200</v>
      </c>
      <c r="E124" s="67">
        <v>6200</v>
      </c>
      <c r="F124" s="152">
        <f t="shared" si="15"/>
        <v>0</v>
      </c>
    </row>
    <row r="125" spans="1:6" s="70" customFormat="1" ht="25.5" customHeight="1">
      <c r="A125" s="102" t="s">
        <v>231</v>
      </c>
      <c r="B125" s="65"/>
      <c r="C125" s="66" t="s">
        <v>371</v>
      </c>
      <c r="D125" s="67">
        <v>8457</v>
      </c>
      <c r="E125" s="67">
        <v>8457</v>
      </c>
      <c r="F125" s="152">
        <f t="shared" si="15"/>
        <v>0</v>
      </c>
    </row>
    <row r="126" spans="1:6" s="70" customFormat="1" ht="27.75" customHeight="1">
      <c r="A126" s="83" t="s">
        <v>332</v>
      </c>
      <c r="B126" s="68"/>
      <c r="C126" s="69" t="s">
        <v>331</v>
      </c>
      <c r="D126" s="58">
        <v>15000</v>
      </c>
      <c r="E126" s="58">
        <f>E129</f>
        <v>15000</v>
      </c>
      <c r="F126" s="154">
        <v>0</v>
      </c>
    </row>
    <row r="127" spans="1:6" s="70" customFormat="1" ht="37.5" customHeight="1">
      <c r="A127" s="83" t="s">
        <v>245</v>
      </c>
      <c r="B127" s="68"/>
      <c r="C127" s="69" t="s">
        <v>330</v>
      </c>
      <c r="D127" s="58">
        <v>15000</v>
      </c>
      <c r="E127" s="58">
        <f>E129</f>
        <v>15000</v>
      </c>
      <c r="F127" s="154">
        <v>0</v>
      </c>
    </row>
    <row r="128" spans="1:6" s="70" customFormat="1" ht="13.5" customHeight="1">
      <c r="A128" s="78" t="s">
        <v>226</v>
      </c>
      <c r="B128" s="68"/>
      <c r="C128" s="69" t="s">
        <v>359</v>
      </c>
      <c r="D128" s="59">
        <v>15000</v>
      </c>
      <c r="E128" s="59">
        <f>E129</f>
        <v>15000</v>
      </c>
      <c r="F128" s="151">
        <v>0</v>
      </c>
    </row>
    <row r="129" spans="1:6" s="70" customFormat="1" ht="22.5" customHeight="1">
      <c r="A129" s="102" t="s">
        <v>231</v>
      </c>
      <c r="B129" s="65"/>
      <c r="C129" s="66" t="s">
        <v>303</v>
      </c>
      <c r="D129" s="67">
        <v>15000</v>
      </c>
      <c r="E129" s="67">
        <v>15000</v>
      </c>
      <c r="F129" s="152">
        <f>D129-E129</f>
        <v>0</v>
      </c>
    </row>
    <row r="130" spans="1:6" s="70" customFormat="1" ht="36.75" customHeight="1">
      <c r="A130" s="83" t="s">
        <v>333</v>
      </c>
      <c r="B130" s="68"/>
      <c r="C130" s="69" t="s">
        <v>334</v>
      </c>
      <c r="D130" s="58">
        <f>D133</f>
        <v>129890</v>
      </c>
      <c r="E130" s="58">
        <f>E133</f>
        <v>129880.2</v>
      </c>
      <c r="F130" s="154">
        <f>F133</f>
        <v>9.80000000000291</v>
      </c>
    </row>
    <row r="131" spans="1:6" s="70" customFormat="1" ht="37.5" customHeight="1">
      <c r="A131" s="83" t="s">
        <v>245</v>
      </c>
      <c r="B131" s="68"/>
      <c r="C131" s="69" t="s">
        <v>335</v>
      </c>
      <c r="D131" s="58">
        <f>D133</f>
        <v>129890</v>
      </c>
      <c r="E131" s="58">
        <f>E133</f>
        <v>129880.2</v>
      </c>
      <c r="F131" s="154">
        <f>F133</f>
        <v>9.80000000000291</v>
      </c>
    </row>
    <row r="132" spans="1:6" s="70" customFormat="1" ht="13.5" customHeight="1">
      <c r="A132" s="78" t="s">
        <v>226</v>
      </c>
      <c r="B132" s="68"/>
      <c r="C132" s="69" t="s">
        <v>360</v>
      </c>
      <c r="D132" s="59">
        <f>D133</f>
        <v>129890</v>
      </c>
      <c r="E132" s="59">
        <f>E133</f>
        <v>129880.2</v>
      </c>
      <c r="F132" s="151">
        <f>F133</f>
        <v>9.80000000000291</v>
      </c>
    </row>
    <row r="133" spans="1:6" s="70" customFormat="1" ht="22.5" customHeight="1">
      <c r="A133" s="102" t="s">
        <v>231</v>
      </c>
      <c r="B133" s="65"/>
      <c r="C133" s="66" t="s">
        <v>304</v>
      </c>
      <c r="D133" s="67">
        <v>129890</v>
      </c>
      <c r="E133" s="67">
        <v>129880.2</v>
      </c>
      <c r="F133" s="152">
        <f>D133-E133</f>
        <v>9.80000000000291</v>
      </c>
    </row>
    <row r="134" spans="1:6" s="70" customFormat="1" ht="35.25" customHeight="1">
      <c r="A134" s="138" t="s">
        <v>337</v>
      </c>
      <c r="B134" s="133"/>
      <c r="C134" s="134" t="s">
        <v>336</v>
      </c>
      <c r="D134" s="137">
        <f aca="true" t="shared" si="16" ref="D134:E137">D135</f>
        <v>0</v>
      </c>
      <c r="E134" s="137">
        <f t="shared" si="16"/>
        <v>0</v>
      </c>
      <c r="F134" s="156"/>
    </row>
    <row r="135" spans="1:6" s="70" customFormat="1" ht="25.5" customHeight="1">
      <c r="A135" s="83" t="s">
        <v>338</v>
      </c>
      <c r="B135" s="68"/>
      <c r="C135" s="69" t="s">
        <v>343</v>
      </c>
      <c r="D135" s="58">
        <f t="shared" si="16"/>
        <v>0</v>
      </c>
      <c r="E135" s="58">
        <f t="shared" si="16"/>
        <v>0</v>
      </c>
      <c r="F135" s="154"/>
    </row>
    <row r="136" spans="1:6" s="70" customFormat="1" ht="22.5" customHeight="1">
      <c r="A136" s="83" t="s">
        <v>244</v>
      </c>
      <c r="B136" s="68"/>
      <c r="C136" s="69" t="s">
        <v>340</v>
      </c>
      <c r="D136" s="58">
        <f t="shared" si="16"/>
        <v>0</v>
      </c>
      <c r="E136" s="58">
        <f t="shared" si="16"/>
        <v>0</v>
      </c>
      <c r="F136" s="154"/>
    </row>
    <row r="137" spans="1:6" s="70" customFormat="1" ht="90.75" customHeight="1">
      <c r="A137" s="78" t="s">
        <v>339</v>
      </c>
      <c r="B137" s="68"/>
      <c r="C137" s="69" t="s">
        <v>341</v>
      </c>
      <c r="D137" s="58">
        <f t="shared" si="16"/>
        <v>0</v>
      </c>
      <c r="E137" s="58">
        <f t="shared" si="16"/>
        <v>0</v>
      </c>
      <c r="F137" s="154"/>
    </row>
    <row r="138" spans="1:6" s="70" customFormat="1" ht="37.5" customHeight="1">
      <c r="A138" s="83" t="s">
        <v>245</v>
      </c>
      <c r="B138" s="68"/>
      <c r="C138" s="69" t="s">
        <v>342</v>
      </c>
      <c r="D138" s="58">
        <f>D140</f>
        <v>0</v>
      </c>
      <c r="E138" s="58">
        <f>E140</f>
        <v>0</v>
      </c>
      <c r="F138" s="154">
        <f>F140</f>
        <v>0</v>
      </c>
    </row>
    <row r="139" spans="1:6" s="70" customFormat="1" ht="13.5" customHeight="1">
      <c r="A139" s="78" t="s">
        <v>226</v>
      </c>
      <c r="B139" s="68"/>
      <c r="C139" s="69" t="s">
        <v>361</v>
      </c>
      <c r="D139" s="59">
        <f>D140</f>
        <v>0</v>
      </c>
      <c r="E139" s="59">
        <f>E140</f>
        <v>0</v>
      </c>
      <c r="F139" s="151">
        <f>F140</f>
        <v>0</v>
      </c>
    </row>
    <row r="140" spans="1:6" s="70" customFormat="1" ht="13.5" customHeight="1">
      <c r="A140" s="102" t="s">
        <v>232</v>
      </c>
      <c r="B140" s="65"/>
      <c r="C140" s="66" t="s">
        <v>344</v>
      </c>
      <c r="D140" s="67"/>
      <c r="E140" s="67">
        <v>0</v>
      </c>
      <c r="F140" s="152">
        <f>D140-E140</f>
        <v>0</v>
      </c>
    </row>
    <row r="141" spans="1:6" s="70" customFormat="1" ht="18.75" customHeight="1">
      <c r="A141" s="132" t="s">
        <v>243</v>
      </c>
      <c r="B141" s="133"/>
      <c r="C141" s="134" t="s">
        <v>210</v>
      </c>
      <c r="D141" s="135">
        <f>D142+D159</f>
        <v>3606200</v>
      </c>
      <c r="E141" s="135">
        <f>E142</f>
        <v>3587168.29</v>
      </c>
      <c r="F141" s="155">
        <f>F142</f>
        <v>19031.709999999963</v>
      </c>
    </row>
    <row r="142" spans="1:6" s="70" customFormat="1" ht="14.25" customHeight="1">
      <c r="A142" s="83" t="s">
        <v>281</v>
      </c>
      <c r="B142" s="68"/>
      <c r="C142" s="69" t="s">
        <v>211</v>
      </c>
      <c r="D142" s="59">
        <f>D143+D155</f>
        <v>3606200</v>
      </c>
      <c r="E142" s="59">
        <f>E143+E155</f>
        <v>3587168.29</v>
      </c>
      <c r="F142" s="59">
        <f>F143+F155</f>
        <v>19031.709999999963</v>
      </c>
    </row>
    <row r="143" spans="1:6" s="70" customFormat="1" ht="24.75" customHeight="1">
      <c r="A143" s="83" t="s">
        <v>244</v>
      </c>
      <c r="B143" s="68"/>
      <c r="C143" s="69" t="s">
        <v>254</v>
      </c>
      <c r="D143" s="59">
        <f>D144</f>
        <v>3094300</v>
      </c>
      <c r="E143" s="59">
        <f>E144</f>
        <v>3075268.29</v>
      </c>
      <c r="F143" s="151">
        <f>D143-E143</f>
        <v>19031.709999999963</v>
      </c>
    </row>
    <row r="144" spans="1:6" s="70" customFormat="1" ht="50.25" customHeight="1">
      <c r="A144" s="83" t="s">
        <v>302</v>
      </c>
      <c r="B144" s="68"/>
      <c r="C144" s="69" t="s">
        <v>255</v>
      </c>
      <c r="D144" s="59">
        <f>D145+D151</f>
        <v>3094300</v>
      </c>
      <c r="E144" s="59">
        <f>E145+E151</f>
        <v>3075268.29</v>
      </c>
      <c r="F144" s="151">
        <f>F145+F151</f>
        <v>19031.709999999846</v>
      </c>
    </row>
    <row r="145" spans="1:6" s="70" customFormat="1" ht="42.75" customHeight="1">
      <c r="A145" s="83" t="s">
        <v>282</v>
      </c>
      <c r="B145" s="68"/>
      <c r="C145" s="69" t="s">
        <v>212</v>
      </c>
      <c r="D145" s="59">
        <f aca="true" t="shared" si="17" ref="D145:F147">D146</f>
        <v>2280400</v>
      </c>
      <c r="E145" s="59">
        <f t="shared" si="17"/>
        <v>2279960.39</v>
      </c>
      <c r="F145" s="151">
        <f t="shared" si="17"/>
        <v>439.6099999998696</v>
      </c>
    </row>
    <row r="146" spans="1:6" s="70" customFormat="1" ht="85.5" customHeight="1">
      <c r="A146" s="82" t="s">
        <v>261</v>
      </c>
      <c r="B146" s="68"/>
      <c r="C146" s="69" t="s">
        <v>213</v>
      </c>
      <c r="D146" s="59">
        <f>D147</f>
        <v>2280400</v>
      </c>
      <c r="E146" s="59">
        <f t="shared" si="17"/>
        <v>2279960.39</v>
      </c>
      <c r="F146" s="151">
        <f t="shared" si="17"/>
        <v>439.6099999998696</v>
      </c>
    </row>
    <row r="147" spans="1:6" s="70" customFormat="1" ht="27.75" customHeight="1">
      <c r="A147" s="78" t="s">
        <v>233</v>
      </c>
      <c r="B147" s="68"/>
      <c r="C147" s="69" t="s">
        <v>214</v>
      </c>
      <c r="D147" s="59">
        <f t="shared" si="17"/>
        <v>2280400</v>
      </c>
      <c r="E147" s="59">
        <f t="shared" si="17"/>
        <v>2279960.39</v>
      </c>
      <c r="F147" s="151">
        <f t="shared" si="17"/>
        <v>439.6099999998696</v>
      </c>
    </row>
    <row r="148" spans="1:6" s="70" customFormat="1" ht="35.25" customHeight="1">
      <c r="A148" s="102" t="s">
        <v>234</v>
      </c>
      <c r="B148" s="65"/>
      <c r="C148" s="66" t="s">
        <v>215</v>
      </c>
      <c r="D148" s="67">
        <f>2279961+439</f>
        <v>2280400</v>
      </c>
      <c r="E148" s="67">
        <v>2279960.39</v>
      </c>
      <c r="F148" s="152">
        <f>D148-E148</f>
        <v>439.6099999998696</v>
      </c>
    </row>
    <row r="149" spans="1:6" s="70" customFormat="1" ht="13.5" customHeight="1" hidden="1">
      <c r="A149" s="79"/>
      <c r="B149" s="68"/>
      <c r="C149" s="69" t="s">
        <v>254</v>
      </c>
      <c r="D149" s="59"/>
      <c r="E149" s="59"/>
      <c r="F149" s="151"/>
    </row>
    <row r="150" spans="1:6" s="70" customFormat="1" ht="13.5" customHeight="1" hidden="1">
      <c r="A150" s="79"/>
      <c r="B150" s="68"/>
      <c r="C150" s="69" t="s">
        <v>255</v>
      </c>
      <c r="D150" s="59"/>
      <c r="E150" s="59"/>
      <c r="F150" s="151"/>
    </row>
    <row r="151" spans="1:6" s="70" customFormat="1" ht="39.75" customHeight="1">
      <c r="A151" s="83" t="s">
        <v>283</v>
      </c>
      <c r="B151" s="68"/>
      <c r="C151" s="69" t="s">
        <v>216</v>
      </c>
      <c r="D151" s="59">
        <f aca="true" t="shared" si="18" ref="D151:F153">D152</f>
        <v>813900</v>
      </c>
      <c r="E151" s="59">
        <f t="shared" si="18"/>
        <v>795307.9</v>
      </c>
      <c r="F151" s="151">
        <f t="shared" si="18"/>
        <v>18592.099999999977</v>
      </c>
    </row>
    <row r="152" spans="1:6" s="70" customFormat="1" ht="88.5" customHeight="1">
      <c r="A152" s="82" t="s">
        <v>261</v>
      </c>
      <c r="B152" s="68"/>
      <c r="C152" s="69" t="s">
        <v>217</v>
      </c>
      <c r="D152" s="59">
        <f t="shared" si="18"/>
        <v>813900</v>
      </c>
      <c r="E152" s="59">
        <f t="shared" si="18"/>
        <v>795307.9</v>
      </c>
      <c r="F152" s="151">
        <f t="shared" si="18"/>
        <v>18592.099999999977</v>
      </c>
    </row>
    <row r="153" spans="1:6" s="70" customFormat="1" ht="27" customHeight="1">
      <c r="A153" s="78" t="s">
        <v>233</v>
      </c>
      <c r="B153" s="68"/>
      <c r="C153" s="69" t="s">
        <v>218</v>
      </c>
      <c r="D153" s="59">
        <f t="shared" si="18"/>
        <v>813900</v>
      </c>
      <c r="E153" s="59">
        <f t="shared" si="18"/>
        <v>795307.9</v>
      </c>
      <c r="F153" s="151">
        <f t="shared" si="18"/>
        <v>18592.099999999977</v>
      </c>
    </row>
    <row r="154" spans="1:6" s="70" customFormat="1" ht="34.5" customHeight="1">
      <c r="A154" s="102" t="s">
        <v>234</v>
      </c>
      <c r="B154" s="65"/>
      <c r="C154" s="66" t="s">
        <v>219</v>
      </c>
      <c r="D154" s="67">
        <f>795308+18592</f>
        <v>813900</v>
      </c>
      <c r="E154" s="67">
        <v>795307.9</v>
      </c>
      <c r="F154" s="152">
        <f>D154-E154</f>
        <v>18592.099999999977</v>
      </c>
    </row>
    <row r="155" spans="1:6" s="70" customFormat="1" ht="17.25" customHeight="1">
      <c r="A155" s="79"/>
      <c r="B155" s="68"/>
      <c r="C155" s="80" t="s">
        <v>450</v>
      </c>
      <c r="D155" s="81">
        <v>511900</v>
      </c>
      <c r="E155" s="81">
        <v>511900</v>
      </c>
      <c r="F155" s="157">
        <f>D155-E155</f>
        <v>0</v>
      </c>
    </row>
    <row r="156" spans="1:6" s="70" customFormat="1" ht="2.25" customHeight="1">
      <c r="A156" s="116"/>
      <c r="B156" s="68"/>
      <c r="C156" s="69"/>
      <c r="D156" s="59"/>
      <c r="E156" s="59"/>
      <c r="F156" s="151"/>
    </row>
    <row r="157" spans="1:6" s="70" customFormat="1" ht="10.5" customHeight="1" hidden="1">
      <c r="A157" s="82"/>
      <c r="B157" s="68"/>
      <c r="C157" s="69"/>
      <c r="D157" s="59"/>
      <c r="E157" s="59"/>
      <c r="F157" s="151"/>
    </row>
    <row r="158" spans="1:6" s="70" customFormat="1" ht="12" customHeight="1" hidden="1">
      <c r="A158" s="78"/>
      <c r="B158" s="68"/>
      <c r="C158" s="69"/>
      <c r="D158" s="59"/>
      <c r="E158" s="59"/>
      <c r="F158" s="151"/>
    </row>
    <row r="159" spans="1:6" s="70" customFormat="1" ht="18" customHeight="1" hidden="1">
      <c r="A159" s="78"/>
      <c r="B159" s="65"/>
      <c r="C159" s="66"/>
      <c r="D159" s="67"/>
      <c r="E159" s="67"/>
      <c r="F159" s="152"/>
    </row>
    <row r="160" spans="1:6" s="70" customFormat="1" ht="21" customHeight="1">
      <c r="A160" s="139" t="s">
        <v>291</v>
      </c>
      <c r="B160" s="133"/>
      <c r="C160" s="134" t="s">
        <v>292</v>
      </c>
      <c r="D160" s="135">
        <f>D161</f>
        <v>125991</v>
      </c>
      <c r="E160" s="135">
        <f>E161</f>
        <v>125990.52</v>
      </c>
      <c r="F160" s="155">
        <f>F161</f>
        <v>0.47999999999592546</v>
      </c>
    </row>
    <row r="161" spans="1:6" ht="15" customHeight="1">
      <c r="A161" s="83" t="s">
        <v>293</v>
      </c>
      <c r="B161" s="36"/>
      <c r="C161" s="69" t="s">
        <v>294</v>
      </c>
      <c r="D161" s="59">
        <f>D163</f>
        <v>125991</v>
      </c>
      <c r="E161" s="59">
        <f>E163</f>
        <v>125990.52</v>
      </c>
      <c r="F161" s="151">
        <f>F163</f>
        <v>0.47999999999592546</v>
      </c>
    </row>
    <row r="162" spans="1:6" ht="21" customHeight="1">
      <c r="A162" s="83" t="s">
        <v>295</v>
      </c>
      <c r="B162" s="36"/>
      <c r="C162" s="69" t="s">
        <v>296</v>
      </c>
      <c r="D162" s="59">
        <f aca="true" t="shared" si="19" ref="D162:F164">D163</f>
        <v>125991</v>
      </c>
      <c r="E162" s="59">
        <f t="shared" si="19"/>
        <v>125990.52</v>
      </c>
      <c r="F162" s="151">
        <f t="shared" si="19"/>
        <v>0.47999999999592546</v>
      </c>
    </row>
    <row r="163" spans="1:6" ht="53.25" customHeight="1">
      <c r="A163" s="83" t="s">
        <v>297</v>
      </c>
      <c r="B163" s="36"/>
      <c r="C163" s="69" t="s">
        <v>298</v>
      </c>
      <c r="D163" s="59">
        <f t="shared" si="19"/>
        <v>125991</v>
      </c>
      <c r="E163" s="59">
        <f t="shared" si="19"/>
        <v>125990.52</v>
      </c>
      <c r="F163" s="151">
        <f t="shared" si="19"/>
        <v>0.47999999999592546</v>
      </c>
    </row>
    <row r="164" spans="1:6" ht="22.5" customHeight="1">
      <c r="A164" s="83" t="s">
        <v>474</v>
      </c>
      <c r="B164" s="36"/>
      <c r="C164" s="69" t="s">
        <v>299</v>
      </c>
      <c r="D164" s="59">
        <f t="shared" si="19"/>
        <v>125991</v>
      </c>
      <c r="E164" s="59">
        <f t="shared" si="19"/>
        <v>125990.52</v>
      </c>
      <c r="F164" s="151">
        <f t="shared" si="19"/>
        <v>0.47999999999592546</v>
      </c>
    </row>
    <row r="165" spans="1:6" s="70" customFormat="1" ht="34.5" customHeight="1">
      <c r="A165" s="102" t="s">
        <v>300</v>
      </c>
      <c r="B165" s="65"/>
      <c r="C165" s="66" t="s">
        <v>301</v>
      </c>
      <c r="D165" s="67">
        <v>125991</v>
      </c>
      <c r="E165" s="67">
        <v>125990.52</v>
      </c>
      <c r="F165" s="152">
        <f>D165-E165</f>
        <v>0.47999999999592546</v>
      </c>
    </row>
    <row r="166" spans="1:6" s="70" customFormat="1" ht="33" customHeight="1">
      <c r="A166" s="139" t="s">
        <v>345</v>
      </c>
      <c r="B166" s="133"/>
      <c r="C166" s="134" t="s">
        <v>347</v>
      </c>
      <c r="D166" s="135">
        <f>D167</f>
        <v>0</v>
      </c>
      <c r="E166" s="135">
        <f>E167</f>
        <v>0</v>
      </c>
      <c r="F166" s="155">
        <f>F167</f>
        <v>0</v>
      </c>
    </row>
    <row r="167" spans="1:6" ht="24.75" customHeight="1">
      <c r="A167" s="83" t="s">
        <v>244</v>
      </c>
      <c r="B167" s="36"/>
      <c r="C167" s="69" t="s">
        <v>349</v>
      </c>
      <c r="D167" s="59">
        <f>D169</f>
        <v>0</v>
      </c>
      <c r="E167" s="59">
        <f>E169</f>
        <v>0</v>
      </c>
      <c r="F167" s="151">
        <f>F169</f>
        <v>0</v>
      </c>
    </row>
    <row r="168" spans="1:6" ht="60.75" customHeight="1">
      <c r="A168" s="83" t="s">
        <v>346</v>
      </c>
      <c r="B168" s="36"/>
      <c r="C168" s="69" t="s">
        <v>348</v>
      </c>
      <c r="D168" s="59">
        <f aca="true" t="shared" si="20" ref="D168:F169">D169</f>
        <v>0</v>
      </c>
      <c r="E168" s="59">
        <f t="shared" si="20"/>
        <v>0</v>
      </c>
      <c r="F168" s="151">
        <f t="shared" si="20"/>
        <v>0</v>
      </c>
    </row>
    <row r="169" spans="1:6" ht="39.75" customHeight="1">
      <c r="A169" s="83" t="s">
        <v>245</v>
      </c>
      <c r="B169" s="36"/>
      <c r="C169" s="69" t="s">
        <v>350</v>
      </c>
      <c r="D169" s="59">
        <f>D170</f>
        <v>0</v>
      </c>
      <c r="E169" s="59">
        <f>E170</f>
        <v>0</v>
      </c>
      <c r="F169" s="151">
        <f t="shared" si="20"/>
        <v>0</v>
      </c>
    </row>
    <row r="170" spans="1:6" ht="15.75" customHeight="1">
      <c r="A170" s="102" t="s">
        <v>235</v>
      </c>
      <c r="B170" s="65"/>
      <c r="C170" s="66" t="s">
        <v>351</v>
      </c>
      <c r="D170" s="67">
        <v>0</v>
      </c>
      <c r="E170" s="67">
        <v>0</v>
      </c>
      <c r="F170" s="152">
        <f>D170-E170</f>
        <v>0</v>
      </c>
    </row>
    <row r="171" spans="1:6" s="70" customFormat="1" ht="37.5" customHeight="1">
      <c r="A171" s="132" t="s">
        <v>372</v>
      </c>
      <c r="B171" s="133"/>
      <c r="C171" s="134" t="s">
        <v>373</v>
      </c>
      <c r="D171" s="135">
        <f>D172</f>
        <v>61200</v>
      </c>
      <c r="E171" s="135">
        <f>E172</f>
        <v>48359.38</v>
      </c>
      <c r="F171" s="155">
        <f>F172</f>
        <v>12840.620000000003</v>
      </c>
    </row>
    <row r="172" spans="1:6" ht="24" customHeight="1">
      <c r="A172" s="83" t="s">
        <v>374</v>
      </c>
      <c r="B172" s="36"/>
      <c r="C172" s="69" t="s">
        <v>375</v>
      </c>
      <c r="D172" s="59">
        <f>D174</f>
        <v>61200</v>
      </c>
      <c r="E172" s="59">
        <f>E174</f>
        <v>48359.38</v>
      </c>
      <c r="F172" s="151">
        <f>F174</f>
        <v>12840.620000000003</v>
      </c>
    </row>
    <row r="173" spans="1:6" ht="24.75" customHeight="1">
      <c r="A173" s="83" t="s">
        <v>376</v>
      </c>
      <c r="B173" s="36"/>
      <c r="C173" s="69" t="s">
        <v>377</v>
      </c>
      <c r="D173" s="59">
        <f aca="true" t="shared" si="21" ref="D173:F174">D174</f>
        <v>61200</v>
      </c>
      <c r="E173" s="59">
        <f t="shared" si="21"/>
        <v>48359.38</v>
      </c>
      <c r="F173" s="151">
        <f t="shared" si="21"/>
        <v>12840.620000000003</v>
      </c>
    </row>
    <row r="174" spans="1:6" ht="24.75" customHeight="1">
      <c r="A174" s="83" t="s">
        <v>378</v>
      </c>
      <c r="B174" s="36"/>
      <c r="C174" s="69" t="s">
        <v>379</v>
      </c>
      <c r="D174" s="59">
        <f>D175</f>
        <v>61200</v>
      </c>
      <c r="E174" s="59">
        <f>E175</f>
        <v>48359.38</v>
      </c>
      <c r="F174" s="151">
        <f t="shared" si="21"/>
        <v>12840.620000000003</v>
      </c>
    </row>
    <row r="175" spans="1:6" ht="22.5" customHeight="1">
      <c r="A175" s="123" t="s">
        <v>380</v>
      </c>
      <c r="B175" s="65"/>
      <c r="C175" s="66" t="s">
        <v>381</v>
      </c>
      <c r="D175" s="67">
        <v>61200</v>
      </c>
      <c r="E175" s="67">
        <v>48359.38</v>
      </c>
      <c r="F175" s="152">
        <f>D175-E175</f>
        <v>12840.620000000003</v>
      </c>
    </row>
    <row r="176" spans="1:6" ht="7.5" customHeight="1" thickBot="1">
      <c r="A176" s="92"/>
      <c r="B176" s="20"/>
      <c r="C176" s="7"/>
      <c r="D176" s="101"/>
      <c r="E176" s="101"/>
      <c r="F176" s="158"/>
    </row>
    <row r="177" spans="1:6" ht="23.25" thickBot="1">
      <c r="A177" s="93" t="s">
        <v>12</v>
      </c>
      <c r="B177" s="21">
        <v>450</v>
      </c>
      <c r="C177" s="22" t="s">
        <v>11</v>
      </c>
      <c r="D177" s="63">
        <f>'доходы '!D16-расходы!D7</f>
        <v>-200315.76999999955</v>
      </c>
      <c r="E177" s="64">
        <f>'доходы '!E16-расходы!E7</f>
        <v>-156679.25</v>
      </c>
      <c r="F177" s="159" t="s">
        <v>25</v>
      </c>
    </row>
    <row r="180" ht="43.5" customHeight="1"/>
  </sheetData>
  <sheetProtection/>
  <printOptions/>
  <pageMargins left="0.7874015748031497" right="0.26" top="0.34" bottom="0.5905511811023623" header="0.3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2013-12-19T11:39:00Z</cp:lastPrinted>
  <dcterms:created xsi:type="dcterms:W3CDTF">1999-06-18T11:49:53Z</dcterms:created>
  <dcterms:modified xsi:type="dcterms:W3CDTF">2013-12-26T06:12:53Z</dcterms:modified>
  <cp:category/>
  <cp:version/>
  <cp:contentType/>
  <cp:contentStatus/>
</cp:coreProperties>
</file>